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orge\Desktop\PACK MATRIZ DE PELIGROS\"/>
    </mc:Choice>
  </mc:AlternateContent>
  <bookViews>
    <workbookView xWindow="0" yWindow="0" windowWidth="20490" windowHeight="7755" tabRatio="728"/>
  </bookViews>
  <sheets>
    <sheet name="MC-SSM-FOR-018" sheetId="1" r:id="rId1"/>
    <sheet name="Tablas Probabilidad y Severidad" sheetId="2" r:id="rId2"/>
    <sheet name="Riesgo" sheetId="7" r:id="rId3"/>
    <sheet name="Lista Peligros" sheetId="8" r:id="rId4"/>
    <sheet name="ValoracionRiesgo" sheetId="3" r:id="rId5"/>
    <sheet name="ValoracionRiesgo (2)" sheetId="10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3" hidden="1">'Lista Peligros'!$A$4:$G$130</definedName>
    <definedName name="_xlnm._FilterDatabase" localSheetId="0" hidden="1">'MC-SSM-FOR-018'!$A$17:$BE$487</definedName>
    <definedName name="A" localSheetId="3">[1]AA!$B$3:$B$39</definedName>
    <definedName name="A">[1]AA!$B$3:$B$39</definedName>
    <definedName name="aa" localSheetId="3">[2]AA!$B$3:$B$41</definedName>
    <definedName name="aa">[2]AA!$B$3:$B$41</definedName>
    <definedName name="_xlnm.Print_Area" localSheetId="1">'Tablas Probabilidad y Severidad'!$A$1:$K$21</definedName>
    <definedName name="_xlnm.Print_Area" localSheetId="5">'ValoracionRiesgo (2)'!#REF!</definedName>
    <definedName name="Hazards" localSheetId="3">#REF!</definedName>
    <definedName name="Hazards" localSheetId="1">#REF!</definedName>
    <definedName name="Hazards" localSheetId="4">#REF!</definedName>
    <definedName name="Hazards" localSheetId="5">#REF!</definedName>
    <definedName name="Hazards">#REF!</definedName>
    <definedName name="IA" localSheetId="3">[1]IA!$B$2:$B$18</definedName>
    <definedName name="IA">[1]IA!$B$2:$B$18</definedName>
    <definedName name="MATRIZ" localSheetId="3">#REF!</definedName>
    <definedName name="MATRIZ" localSheetId="0">'MC-SSM-FOR-018'!#REF!</definedName>
    <definedName name="MATRIZ" localSheetId="1">#REF!</definedName>
    <definedName name="MATRIZ" localSheetId="4">#REF!</definedName>
    <definedName name="MATRIZ" localSheetId="5">#REF!</definedName>
    <definedName name="MATRIZ">#REF!</definedName>
    <definedName name="PELIGRO" localSheetId="5">[3]BD!$A$5:$G$85</definedName>
    <definedName name="PELIGRO">'Lista Peligros'!$A$5:$G$86</definedName>
    <definedName name="peligros">'[4]LIST PELIGROS'!$B$6:$C$54</definedName>
    <definedName name="PROBABILIDAD" localSheetId="3">#REF!</definedName>
    <definedName name="PROBABILIDAD" localSheetId="0">'MC-SSM-FOR-018'!$AM$18:$AM$33</definedName>
    <definedName name="PROBABILIDAD" localSheetId="1">#REF!</definedName>
    <definedName name="PROBABILIDAD" localSheetId="4">#REF!</definedName>
    <definedName name="PROBABILIDAD" localSheetId="5">#REF!</definedName>
    <definedName name="PROBABILIDAD">#REF!</definedName>
    <definedName name="SEVERIDAD" localSheetId="3">#REF!</definedName>
    <definedName name="SEVERIDAD" localSheetId="0">'MC-SSM-FOR-018'!$AL$18:$AL$33</definedName>
    <definedName name="SEVERIDAD" localSheetId="1">#REF!</definedName>
    <definedName name="SEVERIDAD" localSheetId="4">#REF!</definedName>
    <definedName name="SEVERIDAD" localSheetId="5">#REF!</definedName>
    <definedName name="SEVERIDAD">#REF!</definedName>
    <definedName name="significativo" localSheetId="3">[1]Significativo!$B$4:$B$5</definedName>
    <definedName name="significativo">[1]Significativo!$B$4:$B$5</definedName>
    <definedName name="sub" localSheetId="3">#REF!</definedName>
    <definedName name="sub" localSheetId="0">#REF!</definedName>
    <definedName name="sub" localSheetId="1">#REF!</definedName>
    <definedName name="sub" localSheetId="4">#REF!</definedName>
    <definedName name="sub" localSheetId="5">#REF!</definedName>
    <definedName name="sub">#REF!</definedName>
    <definedName name="_xlnm.Print_Titles" localSheetId="0">'MC-SSM-FOR-018'!$2:$18</definedName>
    <definedName name="VALORES" localSheetId="3">[1]valores!$B$4:$B$7</definedName>
    <definedName name="VALORES">[1]valores!$B$4:$B$7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9" i="1" l="1"/>
  <c r="Z13" i="2" l="1"/>
  <c r="AE303" i="1" l="1"/>
  <c r="AE301" i="1"/>
  <c r="AE300" i="1"/>
  <c r="AE297" i="1"/>
  <c r="AE296" i="1"/>
  <c r="AE123" i="1"/>
  <c r="AE121" i="1"/>
  <c r="AS26" i="1"/>
  <c r="AY26" i="1" s="1"/>
  <c r="AS27" i="1"/>
  <c r="AY27" i="1" s="1"/>
  <c r="BA27" i="1" s="1"/>
  <c r="AS25" i="1" l="1"/>
  <c r="AY25" i="1" s="1"/>
  <c r="H484" i="1" l="1"/>
  <c r="I484" i="1"/>
  <c r="J484" i="1"/>
  <c r="P484" i="1"/>
  <c r="R484" i="1"/>
  <c r="T484" i="1"/>
  <c r="W484" i="1"/>
  <c r="X484" i="1" s="1"/>
  <c r="V484" i="1" s="1"/>
  <c r="AA484" i="1"/>
  <c r="AB484" i="1" s="1"/>
  <c r="Z484" i="1" s="1"/>
  <c r="H475" i="1"/>
  <c r="I475" i="1"/>
  <c r="J475" i="1"/>
  <c r="P475" i="1"/>
  <c r="R475" i="1"/>
  <c r="T475" i="1"/>
  <c r="W475" i="1"/>
  <c r="X475" i="1" s="1"/>
  <c r="V475" i="1" s="1"/>
  <c r="AA475" i="1"/>
  <c r="AB475" i="1" s="1"/>
  <c r="Z475" i="1" s="1"/>
  <c r="H485" i="1"/>
  <c r="I485" i="1"/>
  <c r="J485" i="1"/>
  <c r="P485" i="1"/>
  <c r="R485" i="1"/>
  <c r="T485" i="1"/>
  <c r="W485" i="1"/>
  <c r="X485" i="1" s="1"/>
  <c r="V485" i="1" s="1"/>
  <c r="AA485" i="1"/>
  <c r="AB485" i="1" s="1"/>
  <c r="Z485" i="1" s="1"/>
  <c r="H486" i="1"/>
  <c r="I486" i="1"/>
  <c r="J486" i="1"/>
  <c r="P486" i="1"/>
  <c r="R486" i="1"/>
  <c r="T486" i="1"/>
  <c r="W486" i="1"/>
  <c r="X486" i="1" s="1"/>
  <c r="V486" i="1" s="1"/>
  <c r="AA486" i="1"/>
  <c r="AB486" i="1" s="1"/>
  <c r="Z486" i="1" s="1"/>
  <c r="H470" i="1"/>
  <c r="I470" i="1"/>
  <c r="J470" i="1"/>
  <c r="P470" i="1"/>
  <c r="R470" i="1"/>
  <c r="T470" i="1"/>
  <c r="W470" i="1"/>
  <c r="X470" i="1" s="1"/>
  <c r="V470" i="1" s="1"/>
  <c r="AA470" i="1"/>
  <c r="AB470" i="1" s="1"/>
  <c r="Z470" i="1" s="1"/>
  <c r="H471" i="1"/>
  <c r="I471" i="1"/>
  <c r="J471" i="1"/>
  <c r="P471" i="1"/>
  <c r="R471" i="1"/>
  <c r="T471" i="1"/>
  <c r="W471" i="1"/>
  <c r="X471" i="1" s="1"/>
  <c r="V471" i="1" s="1"/>
  <c r="AA471" i="1"/>
  <c r="AB471" i="1" s="1"/>
  <c r="Z471" i="1" s="1"/>
  <c r="H472" i="1"/>
  <c r="I472" i="1"/>
  <c r="J472" i="1"/>
  <c r="P472" i="1"/>
  <c r="R472" i="1"/>
  <c r="T472" i="1"/>
  <c r="W472" i="1"/>
  <c r="X472" i="1" s="1"/>
  <c r="V472" i="1" s="1"/>
  <c r="AA472" i="1"/>
  <c r="AB472" i="1" s="1"/>
  <c r="Z472" i="1" s="1"/>
  <c r="H473" i="1"/>
  <c r="I473" i="1"/>
  <c r="J473" i="1"/>
  <c r="P473" i="1"/>
  <c r="R473" i="1"/>
  <c r="T473" i="1"/>
  <c r="W473" i="1"/>
  <c r="X473" i="1" s="1"/>
  <c r="V473" i="1" s="1"/>
  <c r="AA473" i="1"/>
  <c r="AB473" i="1" s="1"/>
  <c r="Z473" i="1" s="1"/>
  <c r="H474" i="1"/>
  <c r="I474" i="1"/>
  <c r="J474" i="1"/>
  <c r="P474" i="1"/>
  <c r="R474" i="1"/>
  <c r="T474" i="1"/>
  <c r="W474" i="1"/>
  <c r="X474" i="1" s="1"/>
  <c r="V474" i="1" s="1"/>
  <c r="AA474" i="1"/>
  <c r="AB474" i="1" s="1"/>
  <c r="Z474" i="1" s="1"/>
  <c r="H476" i="1"/>
  <c r="I476" i="1"/>
  <c r="J476" i="1"/>
  <c r="P476" i="1"/>
  <c r="R476" i="1"/>
  <c r="T476" i="1"/>
  <c r="W476" i="1"/>
  <c r="X476" i="1" s="1"/>
  <c r="V476" i="1" s="1"/>
  <c r="AA476" i="1"/>
  <c r="AB476" i="1" s="1"/>
  <c r="Z476" i="1" s="1"/>
  <c r="H477" i="1"/>
  <c r="I477" i="1"/>
  <c r="J477" i="1"/>
  <c r="P477" i="1"/>
  <c r="R477" i="1"/>
  <c r="T477" i="1"/>
  <c r="W477" i="1"/>
  <c r="X477" i="1" s="1"/>
  <c r="V477" i="1" s="1"/>
  <c r="AA477" i="1"/>
  <c r="AB477" i="1" s="1"/>
  <c r="Z477" i="1" s="1"/>
  <c r="H478" i="1"/>
  <c r="I478" i="1"/>
  <c r="J478" i="1"/>
  <c r="P478" i="1"/>
  <c r="R478" i="1"/>
  <c r="T478" i="1"/>
  <c r="W478" i="1"/>
  <c r="X478" i="1" s="1"/>
  <c r="V478" i="1" s="1"/>
  <c r="AA478" i="1"/>
  <c r="AB478" i="1" s="1"/>
  <c r="Z478" i="1" s="1"/>
  <c r="H469" i="1"/>
  <c r="I469" i="1"/>
  <c r="J469" i="1"/>
  <c r="P469" i="1"/>
  <c r="R469" i="1"/>
  <c r="T469" i="1"/>
  <c r="W469" i="1"/>
  <c r="X469" i="1" s="1"/>
  <c r="V469" i="1" s="1"/>
  <c r="AA469" i="1"/>
  <c r="AB469" i="1" s="1"/>
  <c r="Z469" i="1" s="1"/>
  <c r="H479" i="1"/>
  <c r="I479" i="1"/>
  <c r="J479" i="1"/>
  <c r="P479" i="1"/>
  <c r="R479" i="1"/>
  <c r="T479" i="1"/>
  <c r="W479" i="1"/>
  <c r="X479" i="1" s="1"/>
  <c r="V479" i="1" s="1"/>
  <c r="AA479" i="1"/>
  <c r="AB479" i="1" s="1"/>
  <c r="Z479" i="1" s="1"/>
  <c r="H480" i="1"/>
  <c r="I480" i="1"/>
  <c r="J480" i="1"/>
  <c r="P480" i="1"/>
  <c r="R480" i="1"/>
  <c r="T480" i="1"/>
  <c r="W480" i="1"/>
  <c r="X480" i="1" s="1"/>
  <c r="V480" i="1" s="1"/>
  <c r="AA480" i="1"/>
  <c r="AB480" i="1" s="1"/>
  <c r="Z480" i="1" s="1"/>
  <c r="H481" i="1"/>
  <c r="I481" i="1"/>
  <c r="J481" i="1"/>
  <c r="P481" i="1"/>
  <c r="R481" i="1"/>
  <c r="T481" i="1"/>
  <c r="W481" i="1"/>
  <c r="X481" i="1" s="1"/>
  <c r="V481" i="1" s="1"/>
  <c r="AA481" i="1"/>
  <c r="AB481" i="1" s="1"/>
  <c r="Z481" i="1" s="1"/>
  <c r="H482" i="1"/>
  <c r="I482" i="1"/>
  <c r="J482" i="1"/>
  <c r="P482" i="1"/>
  <c r="R482" i="1"/>
  <c r="T482" i="1"/>
  <c r="W482" i="1"/>
  <c r="X482" i="1" s="1"/>
  <c r="V482" i="1" s="1"/>
  <c r="AA482" i="1"/>
  <c r="AB482" i="1" s="1"/>
  <c r="Z482" i="1" s="1"/>
  <c r="H483" i="1"/>
  <c r="I483" i="1"/>
  <c r="J483" i="1"/>
  <c r="P483" i="1"/>
  <c r="R483" i="1"/>
  <c r="T483" i="1"/>
  <c r="W483" i="1"/>
  <c r="X483" i="1" s="1"/>
  <c r="V483" i="1" s="1"/>
  <c r="AA483" i="1"/>
  <c r="AB483" i="1" s="1"/>
  <c r="Z483" i="1" s="1"/>
  <c r="H487" i="1"/>
  <c r="I487" i="1"/>
  <c r="J487" i="1"/>
  <c r="P487" i="1"/>
  <c r="R487" i="1"/>
  <c r="T487" i="1"/>
  <c r="W487" i="1"/>
  <c r="X487" i="1" s="1"/>
  <c r="V487" i="1" s="1"/>
  <c r="AA487" i="1"/>
  <c r="AB487" i="1" s="1"/>
  <c r="Z487" i="1" s="1"/>
  <c r="H292" i="1" l="1"/>
  <c r="I292" i="1"/>
  <c r="J292" i="1"/>
  <c r="P292" i="1"/>
  <c r="R292" i="1"/>
  <c r="T292" i="1"/>
  <c r="W292" i="1"/>
  <c r="X292" i="1" s="1"/>
  <c r="V292" i="1" s="1"/>
  <c r="AA292" i="1"/>
  <c r="AB292" i="1" s="1"/>
  <c r="Z292" i="1" s="1"/>
  <c r="H293" i="1"/>
  <c r="I293" i="1"/>
  <c r="J293" i="1"/>
  <c r="P293" i="1"/>
  <c r="R293" i="1"/>
  <c r="T293" i="1"/>
  <c r="W293" i="1"/>
  <c r="X293" i="1" s="1"/>
  <c r="V293" i="1" s="1"/>
  <c r="AA293" i="1"/>
  <c r="AB293" i="1" s="1"/>
  <c r="Z293" i="1" s="1"/>
  <c r="H294" i="1"/>
  <c r="I294" i="1"/>
  <c r="J294" i="1"/>
  <c r="P294" i="1"/>
  <c r="R294" i="1"/>
  <c r="T294" i="1"/>
  <c r="W294" i="1"/>
  <c r="X294" i="1" s="1"/>
  <c r="V294" i="1" s="1"/>
  <c r="AA294" i="1"/>
  <c r="AB294" i="1" s="1"/>
  <c r="Z294" i="1" s="1"/>
  <c r="H295" i="1"/>
  <c r="I295" i="1"/>
  <c r="J295" i="1"/>
  <c r="P295" i="1"/>
  <c r="R295" i="1"/>
  <c r="T295" i="1"/>
  <c r="W295" i="1"/>
  <c r="X295" i="1" s="1"/>
  <c r="V295" i="1" s="1"/>
  <c r="AA295" i="1"/>
  <c r="AB295" i="1" s="1"/>
  <c r="Z295" i="1" s="1"/>
  <c r="H296" i="1"/>
  <c r="I296" i="1"/>
  <c r="J296" i="1"/>
  <c r="P296" i="1"/>
  <c r="R296" i="1"/>
  <c r="T296" i="1"/>
  <c r="W296" i="1"/>
  <c r="X296" i="1" s="1"/>
  <c r="V296" i="1" s="1"/>
  <c r="AA296" i="1"/>
  <c r="AB296" i="1" s="1"/>
  <c r="Z296" i="1" s="1"/>
  <c r="H297" i="1"/>
  <c r="I297" i="1"/>
  <c r="J297" i="1"/>
  <c r="P297" i="1"/>
  <c r="R297" i="1"/>
  <c r="T297" i="1"/>
  <c r="W297" i="1"/>
  <c r="X297" i="1" s="1"/>
  <c r="V297" i="1" s="1"/>
  <c r="AA297" i="1"/>
  <c r="AB297" i="1" s="1"/>
  <c r="Z297" i="1" s="1"/>
  <c r="H298" i="1"/>
  <c r="I298" i="1"/>
  <c r="J298" i="1"/>
  <c r="P298" i="1"/>
  <c r="R298" i="1"/>
  <c r="T298" i="1"/>
  <c r="W298" i="1"/>
  <c r="X298" i="1" s="1"/>
  <c r="V298" i="1" s="1"/>
  <c r="AA298" i="1"/>
  <c r="AB298" i="1" s="1"/>
  <c r="Z298" i="1" s="1"/>
  <c r="H299" i="1"/>
  <c r="I299" i="1"/>
  <c r="J299" i="1"/>
  <c r="P299" i="1"/>
  <c r="R299" i="1"/>
  <c r="T299" i="1"/>
  <c r="W299" i="1"/>
  <c r="X299" i="1" s="1"/>
  <c r="V299" i="1" s="1"/>
  <c r="AA299" i="1"/>
  <c r="AB299" i="1" s="1"/>
  <c r="Z299" i="1" s="1"/>
  <c r="H300" i="1"/>
  <c r="I300" i="1"/>
  <c r="J300" i="1"/>
  <c r="P300" i="1"/>
  <c r="R300" i="1"/>
  <c r="T300" i="1"/>
  <c r="W300" i="1"/>
  <c r="X300" i="1" s="1"/>
  <c r="V300" i="1" s="1"/>
  <c r="AA300" i="1"/>
  <c r="AB300" i="1" s="1"/>
  <c r="Z300" i="1" s="1"/>
  <c r="H301" i="1"/>
  <c r="I301" i="1"/>
  <c r="J301" i="1"/>
  <c r="P301" i="1"/>
  <c r="R301" i="1"/>
  <c r="T301" i="1"/>
  <c r="W301" i="1"/>
  <c r="X301" i="1" s="1"/>
  <c r="V301" i="1" s="1"/>
  <c r="AA301" i="1"/>
  <c r="AB301" i="1" s="1"/>
  <c r="Z301" i="1" s="1"/>
  <c r="H302" i="1"/>
  <c r="I302" i="1"/>
  <c r="J302" i="1"/>
  <c r="P302" i="1"/>
  <c r="R302" i="1"/>
  <c r="T302" i="1"/>
  <c r="W302" i="1"/>
  <c r="X302" i="1" s="1"/>
  <c r="V302" i="1" s="1"/>
  <c r="AA302" i="1"/>
  <c r="AB302" i="1" s="1"/>
  <c r="Z302" i="1" s="1"/>
  <c r="H303" i="1"/>
  <c r="I303" i="1"/>
  <c r="J303" i="1"/>
  <c r="P303" i="1"/>
  <c r="R303" i="1"/>
  <c r="T303" i="1"/>
  <c r="W303" i="1"/>
  <c r="X303" i="1" s="1"/>
  <c r="V303" i="1" s="1"/>
  <c r="AA303" i="1"/>
  <c r="AB303" i="1" s="1"/>
  <c r="Z303" i="1" s="1"/>
  <c r="H291" i="1"/>
  <c r="I291" i="1"/>
  <c r="J291" i="1"/>
  <c r="P291" i="1"/>
  <c r="R291" i="1"/>
  <c r="T291" i="1"/>
  <c r="W291" i="1"/>
  <c r="X291" i="1" s="1"/>
  <c r="V291" i="1" s="1"/>
  <c r="AA291" i="1"/>
  <c r="AB291" i="1" s="1"/>
  <c r="Z291" i="1" s="1"/>
  <c r="H271" i="1"/>
  <c r="I271" i="1"/>
  <c r="J271" i="1"/>
  <c r="P271" i="1"/>
  <c r="R271" i="1"/>
  <c r="T271" i="1"/>
  <c r="W271" i="1"/>
  <c r="X271" i="1" s="1"/>
  <c r="V271" i="1" s="1"/>
  <c r="AA271" i="1"/>
  <c r="AB271" i="1" s="1"/>
  <c r="Z271" i="1" s="1"/>
  <c r="H272" i="1"/>
  <c r="I272" i="1"/>
  <c r="J272" i="1"/>
  <c r="P272" i="1"/>
  <c r="R272" i="1"/>
  <c r="T272" i="1"/>
  <c r="W272" i="1"/>
  <c r="X272" i="1" s="1"/>
  <c r="V272" i="1" s="1"/>
  <c r="AA272" i="1"/>
  <c r="AB272" i="1" s="1"/>
  <c r="Z272" i="1" s="1"/>
  <c r="H273" i="1"/>
  <c r="I273" i="1"/>
  <c r="J273" i="1"/>
  <c r="P273" i="1"/>
  <c r="R273" i="1"/>
  <c r="T273" i="1"/>
  <c r="W273" i="1"/>
  <c r="X273" i="1" s="1"/>
  <c r="V273" i="1" s="1"/>
  <c r="AA273" i="1"/>
  <c r="AB273" i="1" s="1"/>
  <c r="Z273" i="1" s="1"/>
  <c r="H274" i="1"/>
  <c r="I274" i="1"/>
  <c r="J274" i="1"/>
  <c r="P274" i="1"/>
  <c r="R274" i="1"/>
  <c r="T274" i="1"/>
  <c r="W274" i="1"/>
  <c r="X274" i="1" s="1"/>
  <c r="V274" i="1" s="1"/>
  <c r="AA274" i="1"/>
  <c r="AB274" i="1" s="1"/>
  <c r="Z274" i="1" s="1"/>
  <c r="H275" i="1"/>
  <c r="I275" i="1"/>
  <c r="J275" i="1"/>
  <c r="P275" i="1"/>
  <c r="R275" i="1"/>
  <c r="T275" i="1"/>
  <c r="W275" i="1"/>
  <c r="X275" i="1" s="1"/>
  <c r="V275" i="1" s="1"/>
  <c r="AA275" i="1"/>
  <c r="AB275" i="1" s="1"/>
  <c r="Z275" i="1" s="1"/>
  <c r="H276" i="1"/>
  <c r="I276" i="1"/>
  <c r="J276" i="1"/>
  <c r="P276" i="1"/>
  <c r="R276" i="1"/>
  <c r="T276" i="1"/>
  <c r="W276" i="1"/>
  <c r="X276" i="1" s="1"/>
  <c r="V276" i="1" s="1"/>
  <c r="AA276" i="1"/>
  <c r="AB276" i="1" s="1"/>
  <c r="Z276" i="1" s="1"/>
  <c r="H277" i="1"/>
  <c r="I277" i="1"/>
  <c r="J277" i="1"/>
  <c r="P277" i="1"/>
  <c r="R277" i="1"/>
  <c r="T277" i="1"/>
  <c r="W277" i="1"/>
  <c r="X277" i="1" s="1"/>
  <c r="V277" i="1" s="1"/>
  <c r="AA277" i="1"/>
  <c r="AB277" i="1" s="1"/>
  <c r="Z277" i="1" s="1"/>
  <c r="H278" i="1"/>
  <c r="I278" i="1"/>
  <c r="J278" i="1"/>
  <c r="P278" i="1"/>
  <c r="R278" i="1"/>
  <c r="T278" i="1"/>
  <c r="W278" i="1"/>
  <c r="X278" i="1" s="1"/>
  <c r="V278" i="1" s="1"/>
  <c r="AA278" i="1"/>
  <c r="AB278" i="1" s="1"/>
  <c r="Z278" i="1" s="1"/>
  <c r="H279" i="1"/>
  <c r="I279" i="1"/>
  <c r="J279" i="1"/>
  <c r="P279" i="1"/>
  <c r="R279" i="1"/>
  <c r="T279" i="1"/>
  <c r="W279" i="1"/>
  <c r="X279" i="1" s="1"/>
  <c r="V279" i="1" s="1"/>
  <c r="AA279" i="1"/>
  <c r="AB279" i="1" s="1"/>
  <c r="Z279" i="1" s="1"/>
  <c r="H280" i="1"/>
  <c r="I280" i="1"/>
  <c r="J280" i="1"/>
  <c r="P280" i="1"/>
  <c r="R280" i="1"/>
  <c r="T280" i="1"/>
  <c r="W280" i="1"/>
  <c r="X280" i="1" s="1"/>
  <c r="V280" i="1" s="1"/>
  <c r="AA280" i="1"/>
  <c r="AB280" i="1" s="1"/>
  <c r="Z280" i="1" s="1"/>
  <c r="H281" i="1"/>
  <c r="I281" i="1"/>
  <c r="J281" i="1"/>
  <c r="P281" i="1"/>
  <c r="R281" i="1"/>
  <c r="T281" i="1"/>
  <c r="W281" i="1"/>
  <c r="X281" i="1" s="1"/>
  <c r="V281" i="1" s="1"/>
  <c r="AA281" i="1"/>
  <c r="AB281" i="1" s="1"/>
  <c r="Z281" i="1" s="1"/>
  <c r="H282" i="1"/>
  <c r="I282" i="1"/>
  <c r="J282" i="1"/>
  <c r="P282" i="1"/>
  <c r="R282" i="1"/>
  <c r="T282" i="1"/>
  <c r="W282" i="1"/>
  <c r="X282" i="1" s="1"/>
  <c r="V282" i="1" s="1"/>
  <c r="AA282" i="1"/>
  <c r="AB282" i="1" s="1"/>
  <c r="Z282" i="1" s="1"/>
  <c r="H283" i="1"/>
  <c r="I283" i="1"/>
  <c r="J283" i="1"/>
  <c r="P283" i="1"/>
  <c r="R283" i="1"/>
  <c r="T283" i="1"/>
  <c r="W283" i="1"/>
  <c r="X283" i="1" s="1"/>
  <c r="V283" i="1" s="1"/>
  <c r="AA283" i="1"/>
  <c r="AB283" i="1" s="1"/>
  <c r="Z283" i="1" s="1"/>
  <c r="H270" i="1"/>
  <c r="I270" i="1"/>
  <c r="J270" i="1"/>
  <c r="P270" i="1"/>
  <c r="R270" i="1"/>
  <c r="T270" i="1"/>
  <c r="W270" i="1"/>
  <c r="X270" i="1" s="1"/>
  <c r="V270" i="1" s="1"/>
  <c r="AA270" i="1"/>
  <c r="AB270" i="1" s="1"/>
  <c r="Z270" i="1" s="1"/>
  <c r="H254" i="1"/>
  <c r="I254" i="1"/>
  <c r="J254" i="1"/>
  <c r="P254" i="1"/>
  <c r="R254" i="1"/>
  <c r="T254" i="1"/>
  <c r="W254" i="1"/>
  <c r="X254" i="1" s="1"/>
  <c r="V254" i="1" s="1"/>
  <c r="AA254" i="1"/>
  <c r="AB254" i="1" s="1"/>
  <c r="Z254" i="1" s="1"/>
  <c r="H255" i="1"/>
  <c r="I255" i="1"/>
  <c r="J255" i="1"/>
  <c r="P255" i="1"/>
  <c r="R255" i="1"/>
  <c r="T255" i="1"/>
  <c r="W255" i="1"/>
  <c r="X255" i="1" s="1"/>
  <c r="V255" i="1" s="1"/>
  <c r="AA255" i="1"/>
  <c r="AB255" i="1" s="1"/>
  <c r="Z255" i="1" s="1"/>
  <c r="H256" i="1"/>
  <c r="I256" i="1"/>
  <c r="J256" i="1"/>
  <c r="P256" i="1"/>
  <c r="R256" i="1"/>
  <c r="T256" i="1"/>
  <c r="W256" i="1"/>
  <c r="X256" i="1" s="1"/>
  <c r="V256" i="1" s="1"/>
  <c r="AA256" i="1"/>
  <c r="AB256" i="1" s="1"/>
  <c r="Z256" i="1" s="1"/>
  <c r="H257" i="1"/>
  <c r="I257" i="1"/>
  <c r="J257" i="1"/>
  <c r="P257" i="1"/>
  <c r="R257" i="1"/>
  <c r="T257" i="1"/>
  <c r="W257" i="1"/>
  <c r="X257" i="1" s="1"/>
  <c r="V257" i="1" s="1"/>
  <c r="AA257" i="1"/>
  <c r="AB257" i="1" s="1"/>
  <c r="Z257" i="1" s="1"/>
  <c r="H258" i="1"/>
  <c r="I258" i="1"/>
  <c r="J258" i="1"/>
  <c r="P258" i="1"/>
  <c r="R258" i="1"/>
  <c r="T258" i="1"/>
  <c r="W258" i="1"/>
  <c r="X258" i="1" s="1"/>
  <c r="V258" i="1" s="1"/>
  <c r="AA258" i="1"/>
  <c r="AB258" i="1" s="1"/>
  <c r="Z258" i="1" s="1"/>
  <c r="H259" i="1"/>
  <c r="I259" i="1"/>
  <c r="J259" i="1"/>
  <c r="P259" i="1"/>
  <c r="R259" i="1"/>
  <c r="T259" i="1"/>
  <c r="W259" i="1"/>
  <c r="X259" i="1" s="1"/>
  <c r="V259" i="1" s="1"/>
  <c r="AA259" i="1"/>
  <c r="AB259" i="1" s="1"/>
  <c r="Z259" i="1" s="1"/>
  <c r="H260" i="1"/>
  <c r="I260" i="1"/>
  <c r="J260" i="1"/>
  <c r="P260" i="1"/>
  <c r="R260" i="1"/>
  <c r="T260" i="1"/>
  <c r="W260" i="1"/>
  <c r="X260" i="1" s="1"/>
  <c r="V260" i="1" s="1"/>
  <c r="AA260" i="1"/>
  <c r="AB260" i="1" s="1"/>
  <c r="Z260" i="1" s="1"/>
  <c r="H261" i="1"/>
  <c r="I261" i="1"/>
  <c r="J261" i="1"/>
  <c r="P261" i="1"/>
  <c r="R261" i="1"/>
  <c r="T261" i="1"/>
  <c r="W261" i="1"/>
  <c r="X261" i="1" s="1"/>
  <c r="V261" i="1" s="1"/>
  <c r="AA261" i="1"/>
  <c r="AB261" i="1" s="1"/>
  <c r="Z261" i="1" s="1"/>
  <c r="H262" i="1"/>
  <c r="I262" i="1"/>
  <c r="J262" i="1"/>
  <c r="P262" i="1"/>
  <c r="R262" i="1"/>
  <c r="T262" i="1"/>
  <c r="W262" i="1"/>
  <c r="X262" i="1" s="1"/>
  <c r="V262" i="1" s="1"/>
  <c r="AA262" i="1"/>
  <c r="AB262" i="1" s="1"/>
  <c r="Z262" i="1" s="1"/>
  <c r="H253" i="1"/>
  <c r="I253" i="1"/>
  <c r="J253" i="1"/>
  <c r="P253" i="1"/>
  <c r="R253" i="1"/>
  <c r="T253" i="1"/>
  <c r="W253" i="1"/>
  <c r="X253" i="1" s="1"/>
  <c r="V253" i="1" s="1"/>
  <c r="AA253" i="1"/>
  <c r="AB253" i="1" s="1"/>
  <c r="Z253" i="1" s="1"/>
  <c r="H236" i="1"/>
  <c r="I236" i="1"/>
  <c r="J236" i="1"/>
  <c r="P236" i="1"/>
  <c r="R236" i="1"/>
  <c r="T236" i="1"/>
  <c r="W236" i="1"/>
  <c r="X236" i="1" s="1"/>
  <c r="V236" i="1" s="1"/>
  <c r="AA236" i="1"/>
  <c r="AB236" i="1" s="1"/>
  <c r="Z236" i="1" s="1"/>
  <c r="H229" i="1"/>
  <c r="I229" i="1"/>
  <c r="J229" i="1"/>
  <c r="P229" i="1"/>
  <c r="R229" i="1"/>
  <c r="T229" i="1"/>
  <c r="W229" i="1"/>
  <c r="X229" i="1" s="1"/>
  <c r="V229" i="1" s="1"/>
  <c r="AA229" i="1"/>
  <c r="AB229" i="1" s="1"/>
  <c r="Z229" i="1" s="1"/>
  <c r="H230" i="1"/>
  <c r="I230" i="1"/>
  <c r="J230" i="1"/>
  <c r="P230" i="1"/>
  <c r="R230" i="1"/>
  <c r="T230" i="1"/>
  <c r="W230" i="1"/>
  <c r="X230" i="1" s="1"/>
  <c r="V230" i="1" s="1"/>
  <c r="AA230" i="1"/>
  <c r="AB230" i="1" s="1"/>
  <c r="Z230" i="1" s="1"/>
  <c r="H231" i="1"/>
  <c r="I231" i="1"/>
  <c r="J231" i="1"/>
  <c r="P231" i="1"/>
  <c r="R231" i="1"/>
  <c r="T231" i="1"/>
  <c r="W231" i="1"/>
  <c r="X231" i="1" s="1"/>
  <c r="V231" i="1" s="1"/>
  <c r="AA231" i="1"/>
  <c r="AB231" i="1" s="1"/>
  <c r="Z231" i="1" s="1"/>
  <c r="H232" i="1"/>
  <c r="I232" i="1"/>
  <c r="J232" i="1"/>
  <c r="P232" i="1"/>
  <c r="R232" i="1"/>
  <c r="T232" i="1"/>
  <c r="W232" i="1"/>
  <c r="X232" i="1" s="1"/>
  <c r="V232" i="1" s="1"/>
  <c r="AA232" i="1"/>
  <c r="AB232" i="1" s="1"/>
  <c r="Z232" i="1" s="1"/>
  <c r="H233" i="1"/>
  <c r="I233" i="1"/>
  <c r="J233" i="1"/>
  <c r="P233" i="1"/>
  <c r="R233" i="1"/>
  <c r="T233" i="1"/>
  <c r="W233" i="1"/>
  <c r="X233" i="1" s="1"/>
  <c r="V233" i="1" s="1"/>
  <c r="AA233" i="1"/>
  <c r="AB233" i="1" s="1"/>
  <c r="Z233" i="1" s="1"/>
  <c r="H234" i="1"/>
  <c r="I234" i="1"/>
  <c r="J234" i="1"/>
  <c r="P234" i="1"/>
  <c r="R234" i="1"/>
  <c r="T234" i="1"/>
  <c r="W234" i="1"/>
  <c r="X234" i="1" s="1"/>
  <c r="V234" i="1" s="1"/>
  <c r="AA234" i="1"/>
  <c r="AB234" i="1" s="1"/>
  <c r="Z234" i="1" s="1"/>
  <c r="H235" i="1"/>
  <c r="I235" i="1"/>
  <c r="J235" i="1"/>
  <c r="P235" i="1"/>
  <c r="R235" i="1"/>
  <c r="T235" i="1"/>
  <c r="W235" i="1"/>
  <c r="X235" i="1" s="1"/>
  <c r="V235" i="1" s="1"/>
  <c r="AA235" i="1"/>
  <c r="AB235" i="1" s="1"/>
  <c r="Z235" i="1" s="1"/>
  <c r="H237" i="1"/>
  <c r="I237" i="1"/>
  <c r="J237" i="1"/>
  <c r="P237" i="1"/>
  <c r="R237" i="1"/>
  <c r="T237" i="1"/>
  <c r="W237" i="1"/>
  <c r="X237" i="1" s="1"/>
  <c r="V237" i="1" s="1"/>
  <c r="AA237" i="1"/>
  <c r="AB237" i="1" s="1"/>
  <c r="Z237" i="1" s="1"/>
  <c r="H228" i="1"/>
  <c r="I228" i="1"/>
  <c r="J228" i="1"/>
  <c r="P228" i="1"/>
  <c r="R228" i="1"/>
  <c r="T228" i="1"/>
  <c r="W228" i="1"/>
  <c r="X228" i="1" s="1"/>
  <c r="V228" i="1" s="1"/>
  <c r="AA228" i="1"/>
  <c r="AB228" i="1" s="1"/>
  <c r="Z228" i="1" s="1"/>
  <c r="H213" i="1"/>
  <c r="I213" i="1"/>
  <c r="J213" i="1"/>
  <c r="P213" i="1"/>
  <c r="R213" i="1"/>
  <c r="T213" i="1"/>
  <c r="W213" i="1"/>
  <c r="X213" i="1" s="1"/>
  <c r="V213" i="1" s="1"/>
  <c r="AA213" i="1"/>
  <c r="AB213" i="1" s="1"/>
  <c r="Z213" i="1" s="1"/>
  <c r="H214" i="1"/>
  <c r="I214" i="1"/>
  <c r="J214" i="1"/>
  <c r="P214" i="1"/>
  <c r="R214" i="1"/>
  <c r="T214" i="1"/>
  <c r="W214" i="1"/>
  <c r="X214" i="1" s="1"/>
  <c r="V214" i="1" s="1"/>
  <c r="AA214" i="1"/>
  <c r="AB214" i="1" s="1"/>
  <c r="Z214" i="1" s="1"/>
  <c r="H215" i="1"/>
  <c r="I215" i="1"/>
  <c r="J215" i="1"/>
  <c r="P215" i="1"/>
  <c r="R215" i="1"/>
  <c r="T215" i="1"/>
  <c r="W215" i="1"/>
  <c r="X215" i="1" s="1"/>
  <c r="V215" i="1" s="1"/>
  <c r="AA215" i="1"/>
  <c r="AB215" i="1" s="1"/>
  <c r="Z215" i="1" s="1"/>
  <c r="H216" i="1"/>
  <c r="I216" i="1"/>
  <c r="J216" i="1"/>
  <c r="P216" i="1"/>
  <c r="R216" i="1"/>
  <c r="T216" i="1"/>
  <c r="W216" i="1"/>
  <c r="X216" i="1" s="1"/>
  <c r="V216" i="1" s="1"/>
  <c r="AA216" i="1"/>
  <c r="AB216" i="1" s="1"/>
  <c r="Z216" i="1" s="1"/>
  <c r="H205" i="1"/>
  <c r="I205" i="1"/>
  <c r="J205" i="1"/>
  <c r="P205" i="1"/>
  <c r="R205" i="1"/>
  <c r="T205" i="1"/>
  <c r="W205" i="1"/>
  <c r="X205" i="1" s="1"/>
  <c r="V205" i="1" s="1"/>
  <c r="AA205" i="1"/>
  <c r="AB205" i="1" s="1"/>
  <c r="Z205" i="1" s="1"/>
  <c r="H206" i="1"/>
  <c r="I206" i="1"/>
  <c r="J206" i="1"/>
  <c r="P206" i="1"/>
  <c r="R206" i="1"/>
  <c r="T206" i="1"/>
  <c r="W206" i="1"/>
  <c r="X206" i="1" s="1"/>
  <c r="V206" i="1" s="1"/>
  <c r="AA206" i="1"/>
  <c r="AB206" i="1" s="1"/>
  <c r="Z206" i="1" s="1"/>
  <c r="H207" i="1"/>
  <c r="I207" i="1"/>
  <c r="J207" i="1"/>
  <c r="P207" i="1"/>
  <c r="R207" i="1"/>
  <c r="T207" i="1"/>
  <c r="W207" i="1"/>
  <c r="X207" i="1" s="1"/>
  <c r="V207" i="1" s="1"/>
  <c r="AA207" i="1"/>
  <c r="AB207" i="1" s="1"/>
  <c r="Z207" i="1" s="1"/>
  <c r="H197" i="1"/>
  <c r="I197" i="1"/>
  <c r="J197" i="1"/>
  <c r="P197" i="1"/>
  <c r="R197" i="1"/>
  <c r="T197" i="1"/>
  <c r="W197" i="1"/>
  <c r="X197" i="1" s="1"/>
  <c r="V197" i="1" s="1"/>
  <c r="AA197" i="1"/>
  <c r="AB197" i="1" s="1"/>
  <c r="Z197" i="1" s="1"/>
  <c r="H198" i="1"/>
  <c r="I198" i="1"/>
  <c r="J198" i="1"/>
  <c r="P198" i="1"/>
  <c r="R198" i="1"/>
  <c r="T198" i="1"/>
  <c r="W198" i="1"/>
  <c r="X198" i="1" s="1"/>
  <c r="V198" i="1" s="1"/>
  <c r="AA198" i="1"/>
  <c r="AB198" i="1" s="1"/>
  <c r="Z198" i="1" s="1"/>
  <c r="H172" i="1"/>
  <c r="I172" i="1"/>
  <c r="J172" i="1"/>
  <c r="P172" i="1"/>
  <c r="R172" i="1"/>
  <c r="T172" i="1"/>
  <c r="W172" i="1"/>
  <c r="X172" i="1" s="1"/>
  <c r="V172" i="1" s="1"/>
  <c r="AA172" i="1"/>
  <c r="AB172" i="1" s="1"/>
  <c r="Z172" i="1" s="1"/>
  <c r="H173" i="1"/>
  <c r="I173" i="1"/>
  <c r="J173" i="1"/>
  <c r="P173" i="1"/>
  <c r="R173" i="1"/>
  <c r="T173" i="1"/>
  <c r="W173" i="1"/>
  <c r="X173" i="1" s="1"/>
  <c r="V173" i="1" s="1"/>
  <c r="AA173" i="1"/>
  <c r="AB173" i="1" s="1"/>
  <c r="Z173" i="1" s="1"/>
  <c r="H174" i="1"/>
  <c r="I174" i="1"/>
  <c r="J174" i="1"/>
  <c r="P174" i="1"/>
  <c r="R174" i="1"/>
  <c r="T174" i="1"/>
  <c r="W174" i="1"/>
  <c r="X174" i="1" s="1"/>
  <c r="V174" i="1" s="1"/>
  <c r="AA174" i="1"/>
  <c r="AB174" i="1" s="1"/>
  <c r="Z174" i="1" s="1"/>
  <c r="H175" i="1"/>
  <c r="I175" i="1"/>
  <c r="J175" i="1"/>
  <c r="P175" i="1"/>
  <c r="R175" i="1"/>
  <c r="T175" i="1"/>
  <c r="W175" i="1"/>
  <c r="X175" i="1" s="1"/>
  <c r="V175" i="1" s="1"/>
  <c r="AA175" i="1"/>
  <c r="AB175" i="1" s="1"/>
  <c r="Z175" i="1" s="1"/>
  <c r="H176" i="1"/>
  <c r="I176" i="1"/>
  <c r="J176" i="1"/>
  <c r="P176" i="1"/>
  <c r="R176" i="1"/>
  <c r="T176" i="1"/>
  <c r="W176" i="1"/>
  <c r="X176" i="1" s="1"/>
  <c r="V176" i="1" s="1"/>
  <c r="AA176" i="1"/>
  <c r="AB176" i="1" s="1"/>
  <c r="Z176" i="1" s="1"/>
  <c r="H177" i="1"/>
  <c r="I177" i="1"/>
  <c r="J177" i="1"/>
  <c r="P177" i="1"/>
  <c r="R177" i="1"/>
  <c r="T177" i="1"/>
  <c r="W177" i="1"/>
  <c r="X177" i="1" s="1"/>
  <c r="V177" i="1" s="1"/>
  <c r="AA177" i="1"/>
  <c r="AB177" i="1" s="1"/>
  <c r="Z177" i="1" s="1"/>
  <c r="H178" i="1"/>
  <c r="I178" i="1"/>
  <c r="J178" i="1"/>
  <c r="P178" i="1"/>
  <c r="R178" i="1"/>
  <c r="T178" i="1"/>
  <c r="W178" i="1"/>
  <c r="X178" i="1" s="1"/>
  <c r="V178" i="1" s="1"/>
  <c r="AA178" i="1"/>
  <c r="AB178" i="1" s="1"/>
  <c r="Z178" i="1" s="1"/>
  <c r="H179" i="1"/>
  <c r="I179" i="1"/>
  <c r="J179" i="1"/>
  <c r="P179" i="1"/>
  <c r="R179" i="1"/>
  <c r="T179" i="1"/>
  <c r="W179" i="1"/>
  <c r="X179" i="1" s="1"/>
  <c r="V179" i="1" s="1"/>
  <c r="AA179" i="1"/>
  <c r="AB179" i="1" s="1"/>
  <c r="Z179" i="1" s="1"/>
  <c r="H180" i="1"/>
  <c r="I180" i="1"/>
  <c r="J180" i="1"/>
  <c r="P180" i="1"/>
  <c r="R180" i="1"/>
  <c r="T180" i="1"/>
  <c r="W180" i="1"/>
  <c r="X180" i="1" s="1"/>
  <c r="V180" i="1" s="1"/>
  <c r="AA180" i="1"/>
  <c r="AB180" i="1" s="1"/>
  <c r="Z180" i="1" s="1"/>
  <c r="H181" i="1"/>
  <c r="I181" i="1"/>
  <c r="J181" i="1"/>
  <c r="P181" i="1"/>
  <c r="R181" i="1"/>
  <c r="T181" i="1"/>
  <c r="W181" i="1"/>
  <c r="X181" i="1" s="1"/>
  <c r="V181" i="1" s="1"/>
  <c r="AA181" i="1"/>
  <c r="AB181" i="1" s="1"/>
  <c r="Z181" i="1" s="1"/>
  <c r="H182" i="1"/>
  <c r="I182" i="1"/>
  <c r="J182" i="1"/>
  <c r="P182" i="1"/>
  <c r="R182" i="1"/>
  <c r="T182" i="1"/>
  <c r="W182" i="1"/>
  <c r="X182" i="1" s="1"/>
  <c r="V182" i="1" s="1"/>
  <c r="AA182" i="1"/>
  <c r="AB182" i="1" s="1"/>
  <c r="Z182" i="1" s="1"/>
  <c r="H171" i="1"/>
  <c r="I171" i="1"/>
  <c r="J171" i="1"/>
  <c r="P171" i="1"/>
  <c r="R171" i="1"/>
  <c r="T171" i="1"/>
  <c r="W171" i="1"/>
  <c r="X171" i="1" s="1"/>
  <c r="V171" i="1" s="1"/>
  <c r="AA171" i="1"/>
  <c r="AB171" i="1" s="1"/>
  <c r="Z171" i="1" s="1"/>
  <c r="H183" i="1"/>
  <c r="I183" i="1"/>
  <c r="J183" i="1"/>
  <c r="P183" i="1"/>
  <c r="R183" i="1"/>
  <c r="T183" i="1"/>
  <c r="W183" i="1"/>
  <c r="X183" i="1" s="1"/>
  <c r="V183" i="1" s="1"/>
  <c r="AA183" i="1"/>
  <c r="AB183" i="1" s="1"/>
  <c r="Z183" i="1" s="1"/>
  <c r="H184" i="1"/>
  <c r="I184" i="1"/>
  <c r="J184" i="1"/>
  <c r="P184" i="1"/>
  <c r="R184" i="1"/>
  <c r="T184" i="1"/>
  <c r="W184" i="1"/>
  <c r="X184" i="1" s="1"/>
  <c r="V184" i="1" s="1"/>
  <c r="AA184" i="1"/>
  <c r="AB184" i="1" s="1"/>
  <c r="Z184" i="1" s="1"/>
  <c r="H185" i="1"/>
  <c r="I185" i="1"/>
  <c r="J185" i="1"/>
  <c r="P185" i="1"/>
  <c r="R185" i="1"/>
  <c r="T185" i="1"/>
  <c r="W185" i="1"/>
  <c r="X185" i="1" s="1"/>
  <c r="V185" i="1" s="1"/>
  <c r="AA185" i="1"/>
  <c r="AB185" i="1" s="1"/>
  <c r="Z185" i="1" s="1"/>
  <c r="H186" i="1"/>
  <c r="I186" i="1"/>
  <c r="J186" i="1"/>
  <c r="P186" i="1"/>
  <c r="R186" i="1"/>
  <c r="T186" i="1"/>
  <c r="W186" i="1"/>
  <c r="X186" i="1" s="1"/>
  <c r="V186" i="1" s="1"/>
  <c r="AA186" i="1"/>
  <c r="AB186" i="1" s="1"/>
  <c r="Z186" i="1" s="1"/>
  <c r="H187" i="1"/>
  <c r="I187" i="1"/>
  <c r="J187" i="1"/>
  <c r="P187" i="1"/>
  <c r="R187" i="1"/>
  <c r="T187" i="1"/>
  <c r="W187" i="1"/>
  <c r="X187" i="1" s="1"/>
  <c r="V187" i="1" s="1"/>
  <c r="AA187" i="1"/>
  <c r="AB187" i="1" s="1"/>
  <c r="Z187" i="1" s="1"/>
  <c r="H188" i="1"/>
  <c r="I188" i="1"/>
  <c r="J188" i="1"/>
  <c r="P188" i="1"/>
  <c r="R188" i="1"/>
  <c r="T188" i="1"/>
  <c r="W188" i="1"/>
  <c r="X188" i="1" s="1"/>
  <c r="V188" i="1" s="1"/>
  <c r="AA188" i="1"/>
  <c r="AB188" i="1" s="1"/>
  <c r="Z188" i="1" s="1"/>
  <c r="H189" i="1"/>
  <c r="I189" i="1"/>
  <c r="J189" i="1"/>
  <c r="P189" i="1"/>
  <c r="R189" i="1"/>
  <c r="T189" i="1"/>
  <c r="W189" i="1"/>
  <c r="X189" i="1" s="1"/>
  <c r="V189" i="1" s="1"/>
  <c r="AA189" i="1"/>
  <c r="AB189" i="1" s="1"/>
  <c r="Z189" i="1" s="1"/>
  <c r="H144" i="1"/>
  <c r="I144" i="1"/>
  <c r="J144" i="1"/>
  <c r="P144" i="1"/>
  <c r="R144" i="1"/>
  <c r="T144" i="1"/>
  <c r="W144" i="1"/>
  <c r="X144" i="1" s="1"/>
  <c r="V144" i="1" s="1"/>
  <c r="AA144" i="1"/>
  <c r="AB144" i="1" s="1"/>
  <c r="Z144" i="1" s="1"/>
  <c r="H145" i="1"/>
  <c r="I145" i="1"/>
  <c r="J145" i="1"/>
  <c r="P145" i="1"/>
  <c r="R145" i="1"/>
  <c r="T145" i="1"/>
  <c r="W145" i="1"/>
  <c r="X145" i="1" s="1"/>
  <c r="V145" i="1" s="1"/>
  <c r="AA145" i="1"/>
  <c r="AB145" i="1" s="1"/>
  <c r="Z145" i="1" s="1"/>
  <c r="H146" i="1"/>
  <c r="I146" i="1"/>
  <c r="J146" i="1"/>
  <c r="P146" i="1"/>
  <c r="R146" i="1"/>
  <c r="T146" i="1"/>
  <c r="W146" i="1"/>
  <c r="X146" i="1" s="1"/>
  <c r="V146" i="1" s="1"/>
  <c r="AA146" i="1"/>
  <c r="AB146" i="1" s="1"/>
  <c r="Z146" i="1" s="1"/>
  <c r="H147" i="1"/>
  <c r="I147" i="1"/>
  <c r="J147" i="1"/>
  <c r="P147" i="1"/>
  <c r="R147" i="1"/>
  <c r="T147" i="1"/>
  <c r="W147" i="1"/>
  <c r="X147" i="1" s="1"/>
  <c r="V147" i="1" s="1"/>
  <c r="AA147" i="1"/>
  <c r="AB147" i="1" s="1"/>
  <c r="Z147" i="1" s="1"/>
  <c r="H148" i="1"/>
  <c r="I148" i="1"/>
  <c r="J148" i="1"/>
  <c r="P148" i="1"/>
  <c r="R148" i="1"/>
  <c r="T148" i="1"/>
  <c r="W148" i="1"/>
  <c r="X148" i="1" s="1"/>
  <c r="V148" i="1" s="1"/>
  <c r="AA148" i="1"/>
  <c r="AB148" i="1" s="1"/>
  <c r="Z148" i="1" s="1"/>
  <c r="H149" i="1"/>
  <c r="I149" i="1"/>
  <c r="J149" i="1"/>
  <c r="P149" i="1"/>
  <c r="R149" i="1"/>
  <c r="T149" i="1"/>
  <c r="W149" i="1"/>
  <c r="X149" i="1" s="1"/>
  <c r="V149" i="1" s="1"/>
  <c r="AA149" i="1"/>
  <c r="AB149" i="1" s="1"/>
  <c r="Z149" i="1" s="1"/>
  <c r="H150" i="1"/>
  <c r="I150" i="1"/>
  <c r="J150" i="1"/>
  <c r="P150" i="1"/>
  <c r="R150" i="1"/>
  <c r="T150" i="1"/>
  <c r="W150" i="1"/>
  <c r="X150" i="1" s="1"/>
  <c r="V150" i="1" s="1"/>
  <c r="AA150" i="1"/>
  <c r="AB150" i="1" s="1"/>
  <c r="Z150" i="1" s="1"/>
  <c r="H151" i="1"/>
  <c r="I151" i="1"/>
  <c r="J151" i="1"/>
  <c r="P151" i="1"/>
  <c r="R151" i="1"/>
  <c r="T151" i="1"/>
  <c r="W151" i="1"/>
  <c r="X151" i="1" s="1"/>
  <c r="V151" i="1" s="1"/>
  <c r="AA151" i="1"/>
  <c r="AB151" i="1" s="1"/>
  <c r="Z151" i="1" s="1"/>
  <c r="H152" i="1"/>
  <c r="I152" i="1"/>
  <c r="J152" i="1"/>
  <c r="P152" i="1"/>
  <c r="R152" i="1"/>
  <c r="T152" i="1"/>
  <c r="W152" i="1"/>
  <c r="X152" i="1" s="1"/>
  <c r="V152" i="1" s="1"/>
  <c r="AA152" i="1"/>
  <c r="AB152" i="1" s="1"/>
  <c r="Z152" i="1" s="1"/>
  <c r="H153" i="1"/>
  <c r="I153" i="1"/>
  <c r="J153" i="1"/>
  <c r="P153" i="1"/>
  <c r="R153" i="1"/>
  <c r="T153" i="1"/>
  <c r="W153" i="1"/>
  <c r="X153" i="1" s="1"/>
  <c r="V153" i="1" s="1"/>
  <c r="AA153" i="1"/>
  <c r="AB153" i="1" s="1"/>
  <c r="Z153" i="1" s="1"/>
  <c r="H154" i="1"/>
  <c r="I154" i="1"/>
  <c r="J154" i="1"/>
  <c r="P154" i="1"/>
  <c r="R154" i="1"/>
  <c r="T154" i="1"/>
  <c r="W154" i="1"/>
  <c r="X154" i="1" s="1"/>
  <c r="V154" i="1" s="1"/>
  <c r="AA154" i="1"/>
  <c r="AB154" i="1" s="1"/>
  <c r="Z154" i="1" s="1"/>
  <c r="H155" i="1"/>
  <c r="I155" i="1"/>
  <c r="J155" i="1"/>
  <c r="P155" i="1"/>
  <c r="R155" i="1"/>
  <c r="T155" i="1"/>
  <c r="W155" i="1"/>
  <c r="X155" i="1" s="1"/>
  <c r="V155" i="1" s="1"/>
  <c r="AA155" i="1"/>
  <c r="AB155" i="1" s="1"/>
  <c r="Z155" i="1" s="1"/>
  <c r="H156" i="1"/>
  <c r="I156" i="1"/>
  <c r="J156" i="1"/>
  <c r="P156" i="1"/>
  <c r="R156" i="1"/>
  <c r="T156" i="1"/>
  <c r="W156" i="1"/>
  <c r="X156" i="1" s="1"/>
  <c r="V156" i="1" s="1"/>
  <c r="AA156" i="1"/>
  <c r="AB156" i="1" s="1"/>
  <c r="Z156" i="1" s="1"/>
  <c r="H157" i="1"/>
  <c r="I157" i="1"/>
  <c r="J157" i="1"/>
  <c r="P157" i="1"/>
  <c r="R157" i="1"/>
  <c r="T157" i="1"/>
  <c r="W157" i="1"/>
  <c r="X157" i="1" s="1"/>
  <c r="V157" i="1" s="1"/>
  <c r="AA157" i="1"/>
  <c r="AB157" i="1" s="1"/>
  <c r="Z157" i="1" s="1"/>
  <c r="H131" i="1"/>
  <c r="I131" i="1"/>
  <c r="J131" i="1"/>
  <c r="P131" i="1"/>
  <c r="R131" i="1"/>
  <c r="T131" i="1"/>
  <c r="W131" i="1"/>
  <c r="X131" i="1" s="1"/>
  <c r="V131" i="1" s="1"/>
  <c r="AA131" i="1"/>
  <c r="AB131" i="1" s="1"/>
  <c r="Z131" i="1" s="1"/>
  <c r="H121" i="1" l="1"/>
  <c r="I121" i="1"/>
  <c r="J121" i="1"/>
  <c r="P121" i="1"/>
  <c r="R121" i="1"/>
  <c r="T121" i="1"/>
  <c r="W121" i="1"/>
  <c r="X121" i="1" s="1"/>
  <c r="V121" i="1" s="1"/>
  <c r="AA121" i="1"/>
  <c r="AB121" i="1" s="1"/>
  <c r="Z121" i="1" s="1"/>
  <c r="H122" i="1"/>
  <c r="I122" i="1"/>
  <c r="J122" i="1"/>
  <c r="P122" i="1"/>
  <c r="R122" i="1"/>
  <c r="T122" i="1"/>
  <c r="W122" i="1"/>
  <c r="X122" i="1" s="1"/>
  <c r="V122" i="1" s="1"/>
  <c r="AA122" i="1"/>
  <c r="AB122" i="1" s="1"/>
  <c r="Z122" i="1" s="1"/>
  <c r="H123" i="1"/>
  <c r="I123" i="1"/>
  <c r="J123" i="1"/>
  <c r="P123" i="1"/>
  <c r="R123" i="1"/>
  <c r="T123" i="1"/>
  <c r="W123" i="1"/>
  <c r="X123" i="1" s="1"/>
  <c r="V123" i="1" s="1"/>
  <c r="AA123" i="1"/>
  <c r="AB123" i="1" s="1"/>
  <c r="Z123" i="1" s="1"/>
  <c r="H113" i="1"/>
  <c r="I113" i="1"/>
  <c r="J113" i="1"/>
  <c r="P113" i="1"/>
  <c r="R113" i="1"/>
  <c r="T113" i="1"/>
  <c r="W113" i="1"/>
  <c r="X113" i="1" s="1"/>
  <c r="V113" i="1" s="1"/>
  <c r="AA113" i="1"/>
  <c r="AB113" i="1" s="1"/>
  <c r="Z113" i="1" s="1"/>
  <c r="H114" i="1"/>
  <c r="I114" i="1"/>
  <c r="J114" i="1"/>
  <c r="P114" i="1"/>
  <c r="R114" i="1"/>
  <c r="T114" i="1"/>
  <c r="W114" i="1"/>
  <c r="X114" i="1" s="1"/>
  <c r="V114" i="1" s="1"/>
  <c r="AA114" i="1"/>
  <c r="AB114" i="1" s="1"/>
  <c r="Z114" i="1" s="1"/>
  <c r="H115" i="1"/>
  <c r="I115" i="1"/>
  <c r="J115" i="1"/>
  <c r="P115" i="1"/>
  <c r="R115" i="1"/>
  <c r="T115" i="1"/>
  <c r="W115" i="1"/>
  <c r="X115" i="1" s="1"/>
  <c r="V115" i="1" s="1"/>
  <c r="AA115" i="1"/>
  <c r="AB115" i="1" s="1"/>
  <c r="Z115" i="1" s="1"/>
  <c r="H116" i="1"/>
  <c r="I116" i="1"/>
  <c r="J116" i="1"/>
  <c r="P116" i="1"/>
  <c r="R116" i="1"/>
  <c r="T116" i="1"/>
  <c r="W116" i="1"/>
  <c r="X116" i="1" s="1"/>
  <c r="V116" i="1" s="1"/>
  <c r="AA116" i="1"/>
  <c r="AB116" i="1" s="1"/>
  <c r="Z116" i="1" s="1"/>
  <c r="H117" i="1"/>
  <c r="I117" i="1"/>
  <c r="J117" i="1"/>
  <c r="P117" i="1"/>
  <c r="R117" i="1"/>
  <c r="T117" i="1"/>
  <c r="W117" i="1"/>
  <c r="X117" i="1" s="1"/>
  <c r="V117" i="1" s="1"/>
  <c r="AA117" i="1"/>
  <c r="AB117" i="1" s="1"/>
  <c r="Z117" i="1" s="1"/>
  <c r="H118" i="1"/>
  <c r="I118" i="1"/>
  <c r="J118" i="1"/>
  <c r="P118" i="1"/>
  <c r="R118" i="1"/>
  <c r="T118" i="1"/>
  <c r="W118" i="1"/>
  <c r="X118" i="1" s="1"/>
  <c r="V118" i="1" s="1"/>
  <c r="AA118" i="1"/>
  <c r="AB118" i="1" s="1"/>
  <c r="Z118" i="1" s="1"/>
  <c r="H119" i="1"/>
  <c r="I119" i="1"/>
  <c r="J119" i="1"/>
  <c r="P119" i="1"/>
  <c r="R119" i="1"/>
  <c r="T119" i="1"/>
  <c r="W119" i="1"/>
  <c r="X119" i="1" s="1"/>
  <c r="V119" i="1" s="1"/>
  <c r="AA119" i="1"/>
  <c r="AB119" i="1" s="1"/>
  <c r="Z119" i="1" s="1"/>
  <c r="H120" i="1"/>
  <c r="I120" i="1"/>
  <c r="J120" i="1"/>
  <c r="P120" i="1"/>
  <c r="R120" i="1"/>
  <c r="T120" i="1"/>
  <c r="W120" i="1"/>
  <c r="X120" i="1" s="1"/>
  <c r="V120" i="1" s="1"/>
  <c r="AA120" i="1"/>
  <c r="AB120" i="1" s="1"/>
  <c r="Z120" i="1" s="1"/>
  <c r="H89" i="1"/>
  <c r="I89" i="1"/>
  <c r="J89" i="1"/>
  <c r="P89" i="1"/>
  <c r="R89" i="1"/>
  <c r="T89" i="1"/>
  <c r="W89" i="1"/>
  <c r="X89" i="1" s="1"/>
  <c r="V89" i="1" s="1"/>
  <c r="AA89" i="1"/>
  <c r="AB89" i="1" s="1"/>
  <c r="Z89" i="1" s="1"/>
  <c r="H90" i="1"/>
  <c r="I90" i="1"/>
  <c r="J90" i="1"/>
  <c r="P90" i="1"/>
  <c r="R90" i="1"/>
  <c r="T90" i="1"/>
  <c r="W90" i="1"/>
  <c r="X90" i="1" s="1"/>
  <c r="V90" i="1" s="1"/>
  <c r="AA90" i="1"/>
  <c r="AB90" i="1" s="1"/>
  <c r="Z90" i="1" s="1"/>
  <c r="H91" i="1"/>
  <c r="I91" i="1"/>
  <c r="J91" i="1"/>
  <c r="P91" i="1"/>
  <c r="R91" i="1"/>
  <c r="T91" i="1"/>
  <c r="W91" i="1"/>
  <c r="X91" i="1" s="1"/>
  <c r="V91" i="1" s="1"/>
  <c r="AA91" i="1"/>
  <c r="AB91" i="1" s="1"/>
  <c r="Z91" i="1" s="1"/>
  <c r="H92" i="1"/>
  <c r="I92" i="1"/>
  <c r="J92" i="1"/>
  <c r="P92" i="1"/>
  <c r="R92" i="1"/>
  <c r="T92" i="1"/>
  <c r="W92" i="1"/>
  <c r="X92" i="1" s="1"/>
  <c r="V92" i="1" s="1"/>
  <c r="AA92" i="1"/>
  <c r="AB92" i="1" s="1"/>
  <c r="Z92" i="1" s="1"/>
  <c r="H93" i="1"/>
  <c r="I93" i="1"/>
  <c r="J93" i="1"/>
  <c r="P93" i="1"/>
  <c r="R93" i="1"/>
  <c r="T93" i="1"/>
  <c r="W93" i="1"/>
  <c r="X93" i="1" s="1"/>
  <c r="V93" i="1" s="1"/>
  <c r="AA93" i="1"/>
  <c r="AB93" i="1" s="1"/>
  <c r="Z93" i="1" s="1"/>
  <c r="H94" i="1"/>
  <c r="I94" i="1"/>
  <c r="J94" i="1"/>
  <c r="P94" i="1"/>
  <c r="R94" i="1"/>
  <c r="T94" i="1"/>
  <c r="W94" i="1"/>
  <c r="X94" i="1" s="1"/>
  <c r="V94" i="1" s="1"/>
  <c r="AA94" i="1"/>
  <c r="AB94" i="1" s="1"/>
  <c r="Z94" i="1" s="1"/>
  <c r="H95" i="1"/>
  <c r="I95" i="1"/>
  <c r="J95" i="1"/>
  <c r="P95" i="1"/>
  <c r="R95" i="1"/>
  <c r="T95" i="1"/>
  <c r="W95" i="1"/>
  <c r="X95" i="1" s="1"/>
  <c r="V95" i="1" s="1"/>
  <c r="AA95" i="1"/>
  <c r="AB95" i="1" s="1"/>
  <c r="Z95" i="1" s="1"/>
  <c r="H96" i="1"/>
  <c r="I96" i="1"/>
  <c r="J96" i="1"/>
  <c r="P96" i="1"/>
  <c r="R96" i="1"/>
  <c r="T96" i="1"/>
  <c r="W96" i="1"/>
  <c r="X96" i="1" s="1"/>
  <c r="V96" i="1" s="1"/>
  <c r="AA96" i="1"/>
  <c r="AB96" i="1" s="1"/>
  <c r="Z96" i="1" s="1"/>
  <c r="H97" i="1"/>
  <c r="I97" i="1"/>
  <c r="J97" i="1"/>
  <c r="P97" i="1"/>
  <c r="R97" i="1"/>
  <c r="T97" i="1"/>
  <c r="W97" i="1"/>
  <c r="X97" i="1" s="1"/>
  <c r="V97" i="1" s="1"/>
  <c r="AA97" i="1"/>
  <c r="AB97" i="1" s="1"/>
  <c r="Z97" i="1" s="1"/>
  <c r="H98" i="1"/>
  <c r="I98" i="1"/>
  <c r="J98" i="1"/>
  <c r="P98" i="1"/>
  <c r="R98" i="1"/>
  <c r="T98" i="1"/>
  <c r="W98" i="1"/>
  <c r="X98" i="1" s="1"/>
  <c r="V98" i="1" s="1"/>
  <c r="AA98" i="1"/>
  <c r="AB98" i="1" s="1"/>
  <c r="Z98" i="1" s="1"/>
  <c r="H99" i="1"/>
  <c r="I99" i="1"/>
  <c r="J99" i="1"/>
  <c r="P99" i="1"/>
  <c r="R99" i="1"/>
  <c r="T99" i="1"/>
  <c r="W99" i="1"/>
  <c r="X99" i="1" s="1"/>
  <c r="V99" i="1" s="1"/>
  <c r="AA99" i="1"/>
  <c r="AB99" i="1" s="1"/>
  <c r="Z99" i="1" s="1"/>
  <c r="H100" i="1"/>
  <c r="I100" i="1"/>
  <c r="J100" i="1"/>
  <c r="P100" i="1"/>
  <c r="R100" i="1"/>
  <c r="T100" i="1"/>
  <c r="W100" i="1"/>
  <c r="X100" i="1" s="1"/>
  <c r="V100" i="1" s="1"/>
  <c r="AA100" i="1"/>
  <c r="AB100" i="1" s="1"/>
  <c r="Z100" i="1" s="1"/>
  <c r="H101" i="1"/>
  <c r="I101" i="1"/>
  <c r="J101" i="1"/>
  <c r="P101" i="1"/>
  <c r="R101" i="1"/>
  <c r="T101" i="1"/>
  <c r="W101" i="1"/>
  <c r="X101" i="1" s="1"/>
  <c r="V101" i="1" s="1"/>
  <c r="AA101" i="1"/>
  <c r="AB101" i="1" s="1"/>
  <c r="Z101" i="1" s="1"/>
  <c r="H102" i="1"/>
  <c r="I102" i="1"/>
  <c r="J102" i="1"/>
  <c r="P102" i="1"/>
  <c r="R102" i="1"/>
  <c r="T102" i="1"/>
  <c r="W102" i="1"/>
  <c r="X102" i="1" s="1"/>
  <c r="V102" i="1" s="1"/>
  <c r="AA102" i="1"/>
  <c r="AB102" i="1" s="1"/>
  <c r="Z102" i="1" s="1"/>
  <c r="H103" i="1"/>
  <c r="I103" i="1"/>
  <c r="J103" i="1"/>
  <c r="P103" i="1"/>
  <c r="R103" i="1"/>
  <c r="T103" i="1"/>
  <c r="W103" i="1"/>
  <c r="X103" i="1" s="1"/>
  <c r="V103" i="1" s="1"/>
  <c r="AA103" i="1"/>
  <c r="AB103" i="1" s="1"/>
  <c r="Z103" i="1" s="1"/>
  <c r="H82" i="1" l="1"/>
  <c r="I82" i="1"/>
  <c r="J82" i="1"/>
  <c r="P82" i="1"/>
  <c r="R82" i="1"/>
  <c r="T82" i="1"/>
  <c r="W82" i="1"/>
  <c r="X82" i="1" s="1"/>
  <c r="V82" i="1" s="1"/>
  <c r="AA82" i="1"/>
  <c r="AB82" i="1" s="1"/>
  <c r="Z82" i="1" s="1"/>
  <c r="H83" i="1"/>
  <c r="I83" i="1"/>
  <c r="J83" i="1"/>
  <c r="P83" i="1"/>
  <c r="R83" i="1"/>
  <c r="T83" i="1"/>
  <c r="W83" i="1"/>
  <c r="X83" i="1" s="1"/>
  <c r="V83" i="1" s="1"/>
  <c r="AA83" i="1"/>
  <c r="AB83" i="1" s="1"/>
  <c r="Z83" i="1" s="1"/>
  <c r="H84" i="1"/>
  <c r="I84" i="1"/>
  <c r="J84" i="1"/>
  <c r="P84" i="1"/>
  <c r="R84" i="1"/>
  <c r="T84" i="1"/>
  <c r="W84" i="1"/>
  <c r="X84" i="1" s="1"/>
  <c r="V84" i="1" s="1"/>
  <c r="AA84" i="1"/>
  <c r="AB84" i="1" s="1"/>
  <c r="Z84" i="1" s="1"/>
  <c r="H85" i="1"/>
  <c r="I85" i="1"/>
  <c r="J85" i="1"/>
  <c r="P85" i="1"/>
  <c r="R85" i="1"/>
  <c r="T85" i="1"/>
  <c r="W85" i="1"/>
  <c r="X85" i="1" s="1"/>
  <c r="V85" i="1" s="1"/>
  <c r="AA85" i="1"/>
  <c r="AB85" i="1" s="1"/>
  <c r="Z85" i="1" s="1"/>
  <c r="H86" i="1"/>
  <c r="I86" i="1"/>
  <c r="J86" i="1"/>
  <c r="P86" i="1"/>
  <c r="R86" i="1"/>
  <c r="T86" i="1"/>
  <c r="W86" i="1"/>
  <c r="X86" i="1" s="1"/>
  <c r="V86" i="1" s="1"/>
  <c r="AA86" i="1"/>
  <c r="AB86" i="1" s="1"/>
  <c r="Z86" i="1" s="1"/>
  <c r="H78" i="1"/>
  <c r="I78" i="1"/>
  <c r="J78" i="1"/>
  <c r="P78" i="1"/>
  <c r="R78" i="1"/>
  <c r="T78" i="1"/>
  <c r="W78" i="1"/>
  <c r="X78" i="1" s="1"/>
  <c r="V78" i="1" s="1"/>
  <c r="AA78" i="1"/>
  <c r="AB78" i="1" s="1"/>
  <c r="Z78" i="1" s="1"/>
  <c r="H79" i="1"/>
  <c r="I79" i="1"/>
  <c r="J79" i="1"/>
  <c r="P79" i="1"/>
  <c r="R79" i="1"/>
  <c r="T79" i="1"/>
  <c r="W79" i="1"/>
  <c r="X79" i="1" s="1"/>
  <c r="V79" i="1" s="1"/>
  <c r="AA79" i="1"/>
  <c r="AB79" i="1" s="1"/>
  <c r="Z79" i="1" s="1"/>
  <c r="H80" i="1"/>
  <c r="I80" i="1"/>
  <c r="J80" i="1"/>
  <c r="P80" i="1"/>
  <c r="R80" i="1"/>
  <c r="T80" i="1"/>
  <c r="W80" i="1"/>
  <c r="X80" i="1" s="1"/>
  <c r="V80" i="1" s="1"/>
  <c r="AA80" i="1"/>
  <c r="AB80" i="1" s="1"/>
  <c r="Z80" i="1" s="1"/>
  <c r="H81" i="1"/>
  <c r="I81" i="1"/>
  <c r="J81" i="1"/>
  <c r="P81" i="1"/>
  <c r="R81" i="1"/>
  <c r="T81" i="1"/>
  <c r="W81" i="1"/>
  <c r="X81" i="1" s="1"/>
  <c r="V81" i="1" s="1"/>
  <c r="AA81" i="1"/>
  <c r="AB81" i="1" s="1"/>
  <c r="Z81" i="1" s="1"/>
  <c r="H69" i="1"/>
  <c r="I69" i="1"/>
  <c r="J69" i="1"/>
  <c r="P69" i="1"/>
  <c r="R69" i="1"/>
  <c r="T69" i="1"/>
  <c r="W69" i="1"/>
  <c r="X69" i="1" s="1"/>
  <c r="V69" i="1" s="1"/>
  <c r="AA69" i="1"/>
  <c r="AB69" i="1" s="1"/>
  <c r="Z69" i="1" s="1"/>
  <c r="H67" i="1"/>
  <c r="I67" i="1"/>
  <c r="J67" i="1"/>
  <c r="P67" i="1"/>
  <c r="R67" i="1"/>
  <c r="T67" i="1"/>
  <c r="W67" i="1"/>
  <c r="X67" i="1" s="1"/>
  <c r="V67" i="1" s="1"/>
  <c r="AA67" i="1"/>
  <c r="AB67" i="1" s="1"/>
  <c r="Z67" i="1" s="1"/>
  <c r="H68" i="1"/>
  <c r="I68" i="1"/>
  <c r="J68" i="1"/>
  <c r="P68" i="1"/>
  <c r="R68" i="1"/>
  <c r="T68" i="1"/>
  <c r="W68" i="1"/>
  <c r="X68" i="1" s="1"/>
  <c r="V68" i="1" s="1"/>
  <c r="AA68" i="1"/>
  <c r="AB68" i="1" s="1"/>
  <c r="Z68" i="1" s="1"/>
  <c r="H57" i="1"/>
  <c r="I57" i="1"/>
  <c r="J57" i="1"/>
  <c r="P57" i="1"/>
  <c r="R57" i="1"/>
  <c r="T57" i="1"/>
  <c r="W57" i="1"/>
  <c r="X57" i="1" s="1"/>
  <c r="V57" i="1" s="1"/>
  <c r="AA57" i="1"/>
  <c r="AB57" i="1" s="1"/>
  <c r="Z57" i="1" s="1"/>
  <c r="P56" i="1"/>
  <c r="R56" i="1"/>
  <c r="T56" i="1"/>
  <c r="W56" i="1"/>
  <c r="X56" i="1" s="1"/>
  <c r="V56" i="1" s="1"/>
  <c r="AA56" i="1"/>
  <c r="AB56" i="1" s="1"/>
  <c r="Z56" i="1" s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8" i="1"/>
  <c r="J59" i="1"/>
  <c r="J60" i="1"/>
  <c r="J61" i="1"/>
  <c r="J62" i="1"/>
  <c r="J63" i="1"/>
  <c r="J64" i="1"/>
  <c r="J65" i="1"/>
  <c r="J66" i="1"/>
  <c r="J70" i="1"/>
  <c r="J71" i="1"/>
  <c r="J72" i="1"/>
  <c r="J73" i="1"/>
  <c r="J74" i="1"/>
  <c r="J75" i="1"/>
  <c r="J76" i="1"/>
  <c r="J77" i="1"/>
  <c r="J87" i="1"/>
  <c r="J88" i="1"/>
  <c r="J104" i="1"/>
  <c r="J105" i="1"/>
  <c r="J106" i="1"/>
  <c r="J107" i="1"/>
  <c r="J108" i="1"/>
  <c r="J109" i="1"/>
  <c r="J110" i="1"/>
  <c r="J111" i="1"/>
  <c r="J112" i="1"/>
  <c r="J124" i="1"/>
  <c r="J125" i="1"/>
  <c r="J126" i="1"/>
  <c r="J127" i="1"/>
  <c r="J128" i="1"/>
  <c r="J129" i="1"/>
  <c r="J130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90" i="1"/>
  <c r="J191" i="1"/>
  <c r="J192" i="1"/>
  <c r="J193" i="1"/>
  <c r="J194" i="1"/>
  <c r="J195" i="1"/>
  <c r="J196" i="1"/>
  <c r="J199" i="1"/>
  <c r="J200" i="1"/>
  <c r="J201" i="1"/>
  <c r="J202" i="1"/>
  <c r="J203" i="1"/>
  <c r="J204" i="1"/>
  <c r="J208" i="1"/>
  <c r="J209" i="1"/>
  <c r="J210" i="1"/>
  <c r="J211" i="1"/>
  <c r="J212" i="1"/>
  <c r="J217" i="1"/>
  <c r="J218" i="1"/>
  <c r="J219" i="1"/>
  <c r="J220" i="1"/>
  <c r="J221" i="1"/>
  <c r="J222" i="1"/>
  <c r="J223" i="1"/>
  <c r="J224" i="1"/>
  <c r="J225" i="1"/>
  <c r="J226" i="1"/>
  <c r="J22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63" i="1"/>
  <c r="J264" i="1"/>
  <c r="J265" i="1"/>
  <c r="J266" i="1"/>
  <c r="J267" i="1"/>
  <c r="J268" i="1"/>
  <c r="J269" i="1"/>
  <c r="J284" i="1"/>
  <c r="J285" i="1"/>
  <c r="J286" i="1"/>
  <c r="J287" i="1"/>
  <c r="J288" i="1"/>
  <c r="J289" i="1"/>
  <c r="J290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8" i="1"/>
  <c r="I59" i="1"/>
  <c r="I60" i="1"/>
  <c r="I61" i="1"/>
  <c r="I62" i="1"/>
  <c r="I63" i="1"/>
  <c r="I64" i="1"/>
  <c r="I65" i="1"/>
  <c r="I66" i="1"/>
  <c r="I70" i="1"/>
  <c r="I71" i="1"/>
  <c r="I72" i="1"/>
  <c r="I73" i="1"/>
  <c r="I74" i="1"/>
  <c r="I75" i="1"/>
  <c r="I76" i="1"/>
  <c r="I77" i="1"/>
  <c r="I87" i="1"/>
  <c r="I88" i="1"/>
  <c r="I104" i="1"/>
  <c r="I105" i="1"/>
  <c r="I106" i="1"/>
  <c r="I107" i="1"/>
  <c r="I108" i="1"/>
  <c r="I109" i="1"/>
  <c r="I110" i="1"/>
  <c r="I111" i="1"/>
  <c r="I112" i="1"/>
  <c r="I124" i="1"/>
  <c r="I125" i="1"/>
  <c r="I126" i="1"/>
  <c r="I127" i="1"/>
  <c r="I128" i="1"/>
  <c r="I129" i="1"/>
  <c r="I130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90" i="1"/>
  <c r="I191" i="1"/>
  <c r="I192" i="1"/>
  <c r="I193" i="1"/>
  <c r="I194" i="1"/>
  <c r="I195" i="1"/>
  <c r="I196" i="1"/>
  <c r="I199" i="1"/>
  <c r="I200" i="1"/>
  <c r="I201" i="1"/>
  <c r="I202" i="1"/>
  <c r="I203" i="1"/>
  <c r="I204" i="1"/>
  <c r="I208" i="1"/>
  <c r="I209" i="1"/>
  <c r="I210" i="1"/>
  <c r="I211" i="1"/>
  <c r="I212" i="1"/>
  <c r="I217" i="1"/>
  <c r="I218" i="1"/>
  <c r="I219" i="1"/>
  <c r="I220" i="1"/>
  <c r="I221" i="1"/>
  <c r="I222" i="1"/>
  <c r="I223" i="1"/>
  <c r="I224" i="1"/>
  <c r="I225" i="1"/>
  <c r="I226" i="1"/>
  <c r="I22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63" i="1"/>
  <c r="I264" i="1"/>
  <c r="I265" i="1"/>
  <c r="I266" i="1"/>
  <c r="I267" i="1"/>
  <c r="I268" i="1"/>
  <c r="I269" i="1"/>
  <c r="I284" i="1"/>
  <c r="I285" i="1"/>
  <c r="I286" i="1"/>
  <c r="I287" i="1"/>
  <c r="I288" i="1"/>
  <c r="I289" i="1"/>
  <c r="I290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8" i="1"/>
  <c r="H59" i="1"/>
  <c r="H60" i="1"/>
  <c r="H61" i="1"/>
  <c r="H62" i="1"/>
  <c r="H63" i="1"/>
  <c r="H64" i="1"/>
  <c r="H65" i="1"/>
  <c r="H66" i="1"/>
  <c r="H70" i="1"/>
  <c r="H71" i="1"/>
  <c r="H72" i="1"/>
  <c r="H73" i="1"/>
  <c r="H74" i="1"/>
  <c r="H75" i="1"/>
  <c r="H76" i="1"/>
  <c r="H77" i="1"/>
  <c r="H87" i="1"/>
  <c r="H88" i="1"/>
  <c r="H104" i="1"/>
  <c r="H105" i="1"/>
  <c r="H106" i="1"/>
  <c r="H107" i="1"/>
  <c r="H108" i="1"/>
  <c r="H109" i="1"/>
  <c r="H110" i="1"/>
  <c r="H111" i="1"/>
  <c r="H112" i="1"/>
  <c r="H124" i="1"/>
  <c r="H125" i="1"/>
  <c r="H126" i="1"/>
  <c r="H127" i="1"/>
  <c r="H128" i="1"/>
  <c r="H129" i="1"/>
  <c r="H130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90" i="1"/>
  <c r="H191" i="1"/>
  <c r="H192" i="1"/>
  <c r="H193" i="1"/>
  <c r="H194" i="1"/>
  <c r="H195" i="1"/>
  <c r="H196" i="1"/>
  <c r="H199" i="1"/>
  <c r="H200" i="1"/>
  <c r="H201" i="1"/>
  <c r="H202" i="1"/>
  <c r="H203" i="1"/>
  <c r="H204" i="1"/>
  <c r="H208" i="1"/>
  <c r="H209" i="1"/>
  <c r="H210" i="1"/>
  <c r="H211" i="1"/>
  <c r="H212" i="1"/>
  <c r="H217" i="1"/>
  <c r="H218" i="1"/>
  <c r="H219" i="1"/>
  <c r="H220" i="1"/>
  <c r="H221" i="1"/>
  <c r="H222" i="1"/>
  <c r="H223" i="1"/>
  <c r="H224" i="1"/>
  <c r="H225" i="1"/>
  <c r="H226" i="1"/>
  <c r="H22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63" i="1"/>
  <c r="H264" i="1"/>
  <c r="H265" i="1"/>
  <c r="H266" i="1"/>
  <c r="H267" i="1"/>
  <c r="H268" i="1"/>
  <c r="H269" i="1"/>
  <c r="H284" i="1"/>
  <c r="H285" i="1"/>
  <c r="H286" i="1"/>
  <c r="H287" i="1"/>
  <c r="H288" i="1"/>
  <c r="H289" i="1"/>
  <c r="H290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J19" i="1"/>
  <c r="I19" i="1"/>
  <c r="W464" i="1" l="1"/>
  <c r="X464" i="1" s="1"/>
  <c r="V464" i="1" s="1"/>
  <c r="W457" i="1"/>
  <c r="X457" i="1" s="1"/>
  <c r="V457" i="1" s="1"/>
  <c r="W450" i="1"/>
  <c r="X450" i="1" s="1"/>
  <c r="V450" i="1" s="1"/>
  <c r="W441" i="1"/>
  <c r="X441" i="1" s="1"/>
  <c r="V441" i="1" s="1"/>
  <c r="W434" i="1"/>
  <c r="X434" i="1" s="1"/>
  <c r="V434" i="1" s="1"/>
  <c r="W427" i="1"/>
  <c r="X427" i="1" s="1"/>
  <c r="V427" i="1" s="1"/>
  <c r="W420" i="1"/>
  <c r="X420" i="1" s="1"/>
  <c r="V420" i="1" s="1"/>
  <c r="W411" i="1"/>
  <c r="X411" i="1" s="1"/>
  <c r="V411" i="1" s="1"/>
  <c r="W405" i="1"/>
  <c r="X405" i="1" s="1"/>
  <c r="V405" i="1" s="1"/>
  <c r="W397" i="1"/>
  <c r="X397" i="1" s="1"/>
  <c r="V397" i="1" s="1"/>
  <c r="W389" i="1"/>
  <c r="X389" i="1" s="1"/>
  <c r="V389" i="1" s="1"/>
  <c r="W380" i="1"/>
  <c r="X380" i="1" s="1"/>
  <c r="V380" i="1" s="1"/>
  <c r="W378" i="1"/>
  <c r="X378" i="1" s="1"/>
  <c r="V378" i="1" s="1"/>
  <c r="W369" i="1"/>
  <c r="X369" i="1" s="1"/>
  <c r="V369" i="1" s="1"/>
  <c r="W362" i="1"/>
  <c r="X362" i="1" s="1"/>
  <c r="V362" i="1" s="1"/>
  <c r="W354" i="1"/>
  <c r="X354" i="1" s="1"/>
  <c r="V354" i="1" s="1"/>
  <c r="W344" i="1"/>
  <c r="X344" i="1" s="1"/>
  <c r="V344" i="1" s="1"/>
  <c r="W333" i="1"/>
  <c r="X333" i="1" s="1"/>
  <c r="V333" i="1" s="1"/>
  <c r="W321" i="1"/>
  <c r="X321" i="1" s="1"/>
  <c r="V321" i="1" s="1"/>
  <c r="W310" i="1"/>
  <c r="X310" i="1" s="1"/>
  <c r="V310" i="1" s="1"/>
  <c r="W290" i="1"/>
  <c r="X290" i="1" s="1"/>
  <c r="V290" i="1" s="1"/>
  <c r="W285" i="1"/>
  <c r="X285" i="1" s="1"/>
  <c r="V285" i="1" s="1"/>
  <c r="W268" i="1"/>
  <c r="X268" i="1" s="1"/>
  <c r="V268" i="1" s="1"/>
  <c r="W264" i="1"/>
  <c r="X264" i="1" s="1"/>
  <c r="V264" i="1" s="1"/>
  <c r="W252" i="1"/>
  <c r="X252" i="1" s="1"/>
  <c r="V252" i="1" s="1"/>
  <c r="W251" i="1"/>
  <c r="X251" i="1" s="1"/>
  <c r="V251" i="1" s="1"/>
  <c r="W243" i="1"/>
  <c r="X243" i="1" s="1"/>
  <c r="V243" i="1" s="1"/>
  <c r="W242" i="1"/>
  <c r="X242" i="1" s="1"/>
  <c r="V242" i="1" s="1"/>
  <c r="W221" i="1"/>
  <c r="X221" i="1" s="1"/>
  <c r="V221" i="1" s="1"/>
  <c r="W220" i="1"/>
  <c r="X220" i="1" s="1"/>
  <c r="V220" i="1" s="1"/>
  <c r="W203" i="1"/>
  <c r="X203" i="1" s="1"/>
  <c r="V203" i="1" s="1"/>
  <c r="W165" i="1"/>
  <c r="X165" i="1" s="1"/>
  <c r="V165" i="1" s="1"/>
  <c r="W163" i="1"/>
  <c r="X163" i="1" s="1"/>
  <c r="V163" i="1" s="1"/>
  <c r="W139" i="1"/>
  <c r="X139" i="1" s="1"/>
  <c r="V139" i="1" s="1"/>
  <c r="W137" i="1"/>
  <c r="X137" i="1" s="1"/>
  <c r="V137" i="1" s="1"/>
  <c r="W129" i="1"/>
  <c r="X129" i="1" s="1"/>
  <c r="V129" i="1" s="1"/>
  <c r="W112" i="1"/>
  <c r="X112" i="1" s="1"/>
  <c r="V112" i="1" s="1"/>
  <c r="W105" i="1"/>
  <c r="X105" i="1" s="1"/>
  <c r="V105" i="1" s="1"/>
  <c r="W77" i="1"/>
  <c r="X77" i="1" s="1"/>
  <c r="V77" i="1" s="1"/>
  <c r="W65" i="1"/>
  <c r="X65" i="1" s="1"/>
  <c r="V65" i="1" s="1"/>
  <c r="W52" i="1"/>
  <c r="X52" i="1" s="1"/>
  <c r="V52" i="1" s="1"/>
  <c r="W43" i="1"/>
  <c r="X43" i="1" s="1"/>
  <c r="V43" i="1" s="1"/>
  <c r="W42" i="1"/>
  <c r="X42" i="1" s="1"/>
  <c r="V42" i="1" s="1"/>
  <c r="W41" i="1"/>
  <c r="X41" i="1" s="1"/>
  <c r="V41" i="1" s="1"/>
  <c r="W35" i="1"/>
  <c r="X35" i="1" s="1"/>
  <c r="V35" i="1" s="1"/>
  <c r="W28" i="1"/>
  <c r="X28" i="1" s="1"/>
  <c r="V28" i="1" s="1"/>
  <c r="W27" i="1"/>
  <c r="X27" i="1" s="1"/>
  <c r="V27" i="1" s="1"/>
  <c r="W26" i="1"/>
  <c r="X26" i="1" s="1"/>
  <c r="V26" i="1" s="1"/>
  <c r="AA43" i="1"/>
  <c r="AB43" i="1" s="1"/>
  <c r="Z43" i="1" s="1"/>
  <c r="AA28" i="1"/>
  <c r="AB28" i="1" s="1"/>
  <c r="Z28" i="1" s="1"/>
  <c r="BA26" i="1" l="1"/>
  <c r="BA25" i="1"/>
  <c r="AS24" i="1"/>
  <c r="AY24" i="1" s="1"/>
  <c r="BA24" i="1" s="1"/>
  <c r="AS23" i="1"/>
  <c r="AY23" i="1" s="1"/>
  <c r="BA23" i="1" s="1"/>
  <c r="AS22" i="1"/>
  <c r="AY22" i="1" s="1"/>
  <c r="BA22" i="1" s="1"/>
  <c r="AS21" i="1"/>
  <c r="AY21" i="1" s="1"/>
  <c r="BA21" i="1" s="1"/>
  <c r="AS20" i="1"/>
  <c r="AY20" i="1" s="1"/>
  <c r="BA20" i="1" s="1"/>
  <c r="AS19" i="1"/>
  <c r="AY19" i="1" s="1"/>
  <c r="AS18" i="1"/>
  <c r="AY18" i="1" s="1"/>
  <c r="BA18" i="1" s="1"/>
  <c r="AS17" i="1"/>
  <c r="AY17" i="1" s="1"/>
  <c r="BA17" i="1" s="1"/>
  <c r="AS16" i="1"/>
  <c r="AY16" i="1" s="1"/>
  <c r="BA16" i="1" s="1"/>
  <c r="AS15" i="1"/>
  <c r="AY15" i="1" s="1"/>
  <c r="BA15" i="1" s="1"/>
  <c r="AZ14" i="1"/>
  <c r="AZ15" i="1" s="1"/>
  <c r="AS14" i="1"/>
  <c r="AY14" i="1" s="1"/>
  <c r="BA14" i="1" s="1"/>
  <c r="AS13" i="1"/>
  <c r="AY13" i="1" s="1"/>
  <c r="BA13" i="1" s="1"/>
  <c r="AS12" i="1"/>
  <c r="AY12" i="1" s="1"/>
  <c r="BA12" i="1" s="1"/>
  <c r="AS11" i="1"/>
  <c r="AY11" i="1" s="1"/>
  <c r="BA11" i="1" s="1"/>
  <c r="AS10" i="1"/>
  <c r="AY10" i="1" s="1"/>
  <c r="BA10" i="1" s="1"/>
  <c r="AS9" i="1"/>
  <c r="AY9" i="1" s="1"/>
  <c r="BA9" i="1" s="1"/>
  <c r="AS8" i="1"/>
  <c r="AY8" i="1" s="1"/>
  <c r="BA8" i="1" s="1"/>
  <c r="AS7" i="1"/>
  <c r="AY7" i="1" s="1"/>
  <c r="BA7" i="1" s="1"/>
  <c r="AS6" i="1"/>
  <c r="AY6" i="1" s="1"/>
  <c r="BA6" i="1" s="1"/>
  <c r="AS5" i="1"/>
  <c r="AY5" i="1" s="1"/>
  <c r="BA5" i="1" s="1"/>
  <c r="AZ4" i="1"/>
  <c r="AS4" i="1"/>
  <c r="AS3" i="1"/>
  <c r="M487" i="1" l="1"/>
  <c r="M476" i="1"/>
  <c r="M461" i="1"/>
  <c r="M447" i="1"/>
  <c r="M436" i="1"/>
  <c r="M424" i="1"/>
  <c r="M414" i="1"/>
  <c r="M402" i="1"/>
  <c r="M387" i="1"/>
  <c r="M374" i="1"/>
  <c r="M361" i="1"/>
  <c r="M350" i="1"/>
  <c r="M338" i="1"/>
  <c r="M328" i="1"/>
  <c r="M317" i="1"/>
  <c r="M306" i="1"/>
  <c r="M288" i="1"/>
  <c r="M260" i="1"/>
  <c r="M240" i="1"/>
  <c r="M219" i="1"/>
  <c r="M204" i="1"/>
  <c r="M191" i="1"/>
  <c r="M177" i="1"/>
  <c r="M158" i="1"/>
  <c r="M133" i="1"/>
  <c r="M115" i="1"/>
  <c r="M102" i="1"/>
  <c r="M73" i="1"/>
  <c r="M59" i="1"/>
  <c r="M45" i="1"/>
  <c r="M31" i="1"/>
  <c r="M471" i="1"/>
  <c r="N471" i="1" s="1"/>
  <c r="AI471" i="1" s="1"/>
  <c r="M456" i="1"/>
  <c r="M432" i="1"/>
  <c r="M410" i="1"/>
  <c r="M384" i="1"/>
  <c r="M358" i="1"/>
  <c r="M336" i="1"/>
  <c r="M315" i="1"/>
  <c r="M279" i="1"/>
  <c r="N279" i="1" s="1"/>
  <c r="AI279" i="1" s="1"/>
  <c r="M235" i="1"/>
  <c r="M201" i="1"/>
  <c r="M170" i="1"/>
  <c r="M128" i="1"/>
  <c r="M92" i="1"/>
  <c r="M54" i="1"/>
  <c r="M29" i="1"/>
  <c r="M468" i="1"/>
  <c r="M443" i="1"/>
  <c r="M431" i="1"/>
  <c r="M409" i="1"/>
  <c r="M382" i="1"/>
  <c r="M357" i="1"/>
  <c r="M335" i="1"/>
  <c r="M314" i="1"/>
  <c r="M249" i="1"/>
  <c r="M215" i="1"/>
  <c r="M184" i="1"/>
  <c r="N184" i="1" s="1"/>
  <c r="AI184" i="1" s="1"/>
  <c r="M149" i="1"/>
  <c r="M108" i="1"/>
  <c r="M87" i="1"/>
  <c r="M53" i="1"/>
  <c r="M26" i="1"/>
  <c r="M404" i="1"/>
  <c r="M352" i="1"/>
  <c r="M322" i="1"/>
  <c r="M265" i="1"/>
  <c r="M209" i="1"/>
  <c r="M162" i="1"/>
  <c r="M104" i="1"/>
  <c r="M47" i="1"/>
  <c r="M477" i="1"/>
  <c r="M437" i="1"/>
  <c r="M403" i="1"/>
  <c r="M363" i="1"/>
  <c r="M329" i="1"/>
  <c r="M289" i="1"/>
  <c r="M223" i="1"/>
  <c r="M178" i="1"/>
  <c r="M103" i="1"/>
  <c r="N103" i="1" s="1"/>
  <c r="AI103" i="1" s="1"/>
  <c r="M486" i="1"/>
  <c r="M473" i="1"/>
  <c r="M460" i="1"/>
  <c r="M445" i="1"/>
  <c r="M433" i="1"/>
  <c r="M423" i="1"/>
  <c r="M413" i="1"/>
  <c r="M401" i="1"/>
  <c r="M385" i="1"/>
  <c r="M372" i="1"/>
  <c r="M360" i="1"/>
  <c r="M348" i="1"/>
  <c r="M337" i="1"/>
  <c r="M327" i="1"/>
  <c r="M316" i="1"/>
  <c r="M304" i="1"/>
  <c r="M280" i="1"/>
  <c r="M259" i="1"/>
  <c r="N259" i="1" s="1"/>
  <c r="AI259" i="1" s="1"/>
  <c r="M239" i="1"/>
  <c r="M218" i="1"/>
  <c r="M202" i="1"/>
  <c r="M190" i="1"/>
  <c r="M176" i="1"/>
  <c r="M154" i="1"/>
  <c r="M130" i="1"/>
  <c r="M111" i="1"/>
  <c r="M98" i="1"/>
  <c r="M72" i="1"/>
  <c r="M55" i="1"/>
  <c r="M44" i="1"/>
  <c r="M30" i="1"/>
  <c r="M484" i="1"/>
  <c r="M444" i="1"/>
  <c r="M422" i="1"/>
  <c r="M400" i="1"/>
  <c r="M371" i="1"/>
  <c r="M347" i="1"/>
  <c r="M326" i="1"/>
  <c r="M303" i="1"/>
  <c r="M255" i="1"/>
  <c r="N255" i="1" s="1"/>
  <c r="AI255" i="1" s="1"/>
  <c r="M216" i="1"/>
  <c r="N216" i="1" s="1"/>
  <c r="AI216" i="1" s="1"/>
  <c r="M185" i="1"/>
  <c r="M152" i="1"/>
  <c r="M109" i="1"/>
  <c r="M71" i="1"/>
  <c r="M40" i="1"/>
  <c r="M483" i="1"/>
  <c r="M455" i="1"/>
  <c r="M419" i="1"/>
  <c r="M396" i="1"/>
  <c r="M368" i="1"/>
  <c r="M346" i="1"/>
  <c r="M325" i="1"/>
  <c r="M301" i="1"/>
  <c r="M276" i="1"/>
  <c r="M234" i="1"/>
  <c r="M200" i="1"/>
  <c r="M168" i="1"/>
  <c r="M126" i="1"/>
  <c r="M69" i="1"/>
  <c r="N69" i="1" s="1"/>
  <c r="AI69" i="1" s="1"/>
  <c r="M39" i="1"/>
  <c r="M426" i="1"/>
  <c r="M376" i="1"/>
  <c r="M330" i="1"/>
  <c r="M296" i="1"/>
  <c r="M225" i="1"/>
  <c r="M180" i="1"/>
  <c r="M121" i="1"/>
  <c r="M61" i="1"/>
  <c r="M23" i="1"/>
  <c r="M448" i="1"/>
  <c r="M415" i="1"/>
  <c r="M375" i="1"/>
  <c r="M339" i="1"/>
  <c r="M307" i="1"/>
  <c r="M241" i="1"/>
  <c r="M194" i="1"/>
  <c r="M118" i="1"/>
  <c r="M482" i="1"/>
  <c r="M467" i="1"/>
  <c r="M454" i="1"/>
  <c r="M440" i="1"/>
  <c r="M430" i="1"/>
  <c r="M418" i="1"/>
  <c r="M408" i="1"/>
  <c r="M395" i="1"/>
  <c r="M381" i="1"/>
  <c r="M367" i="1"/>
  <c r="M356" i="1"/>
  <c r="M343" i="1"/>
  <c r="M334" i="1"/>
  <c r="M324" i="1"/>
  <c r="M313" i="1"/>
  <c r="M300" i="1"/>
  <c r="M275" i="1"/>
  <c r="N275" i="1" s="1"/>
  <c r="AI275" i="1" s="1"/>
  <c r="M248" i="1"/>
  <c r="M227" i="1"/>
  <c r="M211" i="1"/>
  <c r="M197" i="1"/>
  <c r="M183" i="1"/>
  <c r="N183" i="1" s="1"/>
  <c r="AI183" i="1" s="1"/>
  <c r="M166" i="1"/>
  <c r="M142" i="1"/>
  <c r="M125" i="1"/>
  <c r="M107" i="1"/>
  <c r="M85" i="1"/>
  <c r="M64" i="1"/>
  <c r="M50" i="1"/>
  <c r="M38" i="1"/>
  <c r="M25" i="1"/>
  <c r="M480" i="1"/>
  <c r="M466" i="1"/>
  <c r="M452" i="1"/>
  <c r="M439" i="1"/>
  <c r="M429" i="1"/>
  <c r="M417" i="1"/>
  <c r="M407" i="1"/>
  <c r="M394" i="1"/>
  <c r="M377" i="1"/>
  <c r="M365" i="1"/>
  <c r="M353" i="1"/>
  <c r="M342" i="1"/>
  <c r="M331" i="1"/>
  <c r="M323" i="1"/>
  <c r="M312" i="1"/>
  <c r="M297" i="1"/>
  <c r="M269" i="1"/>
  <c r="M247" i="1"/>
  <c r="M226" i="1"/>
  <c r="M210" i="1"/>
  <c r="M196" i="1"/>
  <c r="M182" i="1"/>
  <c r="M164" i="1"/>
  <c r="M140" i="1"/>
  <c r="M123" i="1"/>
  <c r="M106" i="1"/>
  <c r="M79" i="1"/>
  <c r="M62" i="1"/>
  <c r="M49" i="1"/>
  <c r="M37" i="1"/>
  <c r="M24" i="1"/>
  <c r="M478" i="1"/>
  <c r="M463" i="1"/>
  <c r="M449" i="1"/>
  <c r="M438" i="1"/>
  <c r="M416" i="1"/>
  <c r="M392" i="1"/>
  <c r="M364" i="1"/>
  <c r="M340" i="1"/>
  <c r="M311" i="1"/>
  <c r="M245" i="1"/>
  <c r="M195" i="1"/>
  <c r="M138" i="1"/>
  <c r="M76" i="1"/>
  <c r="M34" i="1"/>
  <c r="M462" i="1"/>
  <c r="M425" i="1"/>
  <c r="M388" i="1"/>
  <c r="M351" i="1"/>
  <c r="M318" i="1"/>
  <c r="M263" i="1"/>
  <c r="M206" i="1"/>
  <c r="M159" i="1"/>
  <c r="M136" i="1"/>
  <c r="M74" i="1"/>
  <c r="M46" i="1"/>
  <c r="M60" i="1"/>
  <c r="M32" i="1"/>
  <c r="M22" i="1"/>
  <c r="AF300" i="1"/>
  <c r="AF301" i="1"/>
  <c r="AF123" i="1"/>
  <c r="AF303" i="1"/>
  <c r="M475" i="1"/>
  <c r="N475" i="1" s="1"/>
  <c r="AI475" i="1" s="1"/>
  <c r="M485" i="1"/>
  <c r="N483" i="1"/>
  <c r="AI483" i="1" s="1"/>
  <c r="M472" i="1"/>
  <c r="N472" i="1" s="1"/>
  <c r="AI472" i="1" s="1"/>
  <c r="M474" i="1"/>
  <c r="M481" i="1"/>
  <c r="M479" i="1"/>
  <c r="N479" i="1" s="1"/>
  <c r="AI479" i="1" s="1"/>
  <c r="M470" i="1"/>
  <c r="M469" i="1"/>
  <c r="M292" i="1"/>
  <c r="M291" i="1"/>
  <c r="M274" i="1"/>
  <c r="M278" i="1"/>
  <c r="M282" i="1"/>
  <c r="M253" i="1"/>
  <c r="M231" i="1"/>
  <c r="N231" i="1" s="1"/>
  <c r="AI231" i="1" s="1"/>
  <c r="N235" i="1"/>
  <c r="AI235" i="1" s="1"/>
  <c r="M214" i="1"/>
  <c r="M172" i="1"/>
  <c r="M187" i="1"/>
  <c r="N187" i="1" s="1"/>
  <c r="AI187" i="1" s="1"/>
  <c r="M145" i="1"/>
  <c r="M153" i="1"/>
  <c r="M157" i="1"/>
  <c r="N152" i="1"/>
  <c r="AI152" i="1" s="1"/>
  <c r="M293" i="1"/>
  <c r="M271" i="1"/>
  <c r="N271" i="1" s="1"/>
  <c r="AI271" i="1" s="1"/>
  <c r="M283" i="1"/>
  <c r="N283" i="1" s="1"/>
  <c r="AI283" i="1" s="1"/>
  <c r="M256" i="1"/>
  <c r="M236" i="1"/>
  <c r="M232" i="1"/>
  <c r="M237" i="1"/>
  <c r="M207" i="1"/>
  <c r="M173" i="1"/>
  <c r="M181" i="1"/>
  <c r="M188" i="1"/>
  <c r="M146" i="1"/>
  <c r="M150" i="1"/>
  <c r="M131" i="1"/>
  <c r="N131" i="1" s="1"/>
  <c r="AI131" i="1" s="1"/>
  <c r="M186" i="1"/>
  <c r="M156" i="1"/>
  <c r="M155" i="1"/>
  <c r="N155" i="1" s="1"/>
  <c r="AI155" i="1" s="1"/>
  <c r="M299" i="1"/>
  <c r="M273" i="1"/>
  <c r="M281" i="1"/>
  <c r="M258" i="1"/>
  <c r="M230" i="1"/>
  <c r="M213" i="1"/>
  <c r="M198" i="1"/>
  <c r="M179" i="1"/>
  <c r="M144" i="1"/>
  <c r="M294" i="1"/>
  <c r="M298" i="1"/>
  <c r="M302" i="1"/>
  <c r="M272" i="1"/>
  <c r="N280" i="1"/>
  <c r="AI280" i="1" s="1"/>
  <c r="M270" i="1"/>
  <c r="M257" i="1"/>
  <c r="M261" i="1"/>
  <c r="M229" i="1"/>
  <c r="M233" i="1"/>
  <c r="M228" i="1"/>
  <c r="M174" i="1"/>
  <c r="M189" i="1"/>
  <c r="M147" i="1"/>
  <c r="N147" i="1" s="1"/>
  <c r="AI147" i="1" s="1"/>
  <c r="M151" i="1"/>
  <c r="M295" i="1"/>
  <c r="M277" i="1"/>
  <c r="M254" i="1"/>
  <c r="M262" i="1"/>
  <c r="M205" i="1"/>
  <c r="M175" i="1"/>
  <c r="N175" i="1" s="1"/>
  <c r="AI175" i="1" s="1"/>
  <c r="M171" i="1"/>
  <c r="N171" i="1" s="1"/>
  <c r="AI171" i="1" s="1"/>
  <c r="M148" i="1"/>
  <c r="M99" i="1"/>
  <c r="N99" i="1" s="1"/>
  <c r="AI99" i="1" s="1"/>
  <c r="M116" i="1"/>
  <c r="M101" i="1"/>
  <c r="M117" i="1"/>
  <c r="M114" i="1"/>
  <c r="M90" i="1"/>
  <c r="M95" i="1"/>
  <c r="M96" i="1"/>
  <c r="N96" i="1" s="1"/>
  <c r="AI96" i="1" s="1"/>
  <c r="M120" i="1"/>
  <c r="M93" i="1"/>
  <c r="M113" i="1"/>
  <c r="M94" i="1"/>
  <c r="M122" i="1"/>
  <c r="M119" i="1"/>
  <c r="M100" i="1"/>
  <c r="M97" i="1"/>
  <c r="M89" i="1"/>
  <c r="M84" i="1"/>
  <c r="M80" i="1"/>
  <c r="M82" i="1"/>
  <c r="M86" i="1"/>
  <c r="M81" i="1"/>
  <c r="M83" i="1"/>
  <c r="M78" i="1"/>
  <c r="AY3" i="1"/>
  <c r="AC19" i="1" s="1"/>
  <c r="M91" i="1"/>
  <c r="N91" i="1" s="1"/>
  <c r="AI91" i="1" s="1"/>
  <c r="AZ16" i="1"/>
  <c r="AZ17" i="1" s="1"/>
  <c r="AZ18" i="1" s="1"/>
  <c r="AZ19" i="1" s="1"/>
  <c r="AZ20" i="1" s="1"/>
  <c r="AZ21" i="1" s="1"/>
  <c r="AZ22" i="1" s="1"/>
  <c r="AZ23" i="1" s="1"/>
  <c r="AZ24" i="1" s="1"/>
  <c r="AZ25" i="1" s="1"/>
  <c r="AZ26" i="1" s="1"/>
  <c r="AZ27" i="1" s="1"/>
  <c r="M67" i="1"/>
  <c r="N67" i="1" s="1"/>
  <c r="AI67" i="1" s="1"/>
  <c r="M68" i="1"/>
  <c r="M57" i="1"/>
  <c r="AY4" i="1"/>
  <c r="M56" i="1"/>
  <c r="N56" i="1" s="1"/>
  <c r="AI56" i="1" s="1"/>
  <c r="BA19" i="1"/>
  <c r="AC484" i="1" l="1"/>
  <c r="AD484" i="1" s="1"/>
  <c r="AE484" i="1" s="1"/>
  <c r="AF484" i="1" s="1"/>
  <c r="AG484" i="1" s="1"/>
  <c r="AH484" i="1" s="1"/>
  <c r="AG123" i="1"/>
  <c r="AH123" i="1" s="1"/>
  <c r="AG301" i="1"/>
  <c r="AH301" i="1" s="1"/>
  <c r="AF121" i="1"/>
  <c r="AG121" i="1" s="1"/>
  <c r="AH121" i="1" s="1"/>
  <c r="AF296" i="1"/>
  <c r="AG296" i="1" s="1"/>
  <c r="AH296" i="1" s="1"/>
  <c r="AG303" i="1"/>
  <c r="AH303" i="1" s="1"/>
  <c r="AF84" i="1"/>
  <c r="AG84" i="1" s="1"/>
  <c r="AH84" i="1" s="1"/>
  <c r="AF297" i="1"/>
  <c r="AG297" i="1" s="1"/>
  <c r="AH297" i="1" s="1"/>
  <c r="AG300" i="1"/>
  <c r="AH300" i="1" s="1"/>
  <c r="N68" i="1"/>
  <c r="AI68" i="1" s="1"/>
  <c r="N97" i="1"/>
  <c r="AI97" i="1" s="1"/>
  <c r="N102" i="1"/>
  <c r="AI102" i="1" s="1"/>
  <c r="N197" i="1"/>
  <c r="AI197" i="1" s="1"/>
  <c r="N198" i="1"/>
  <c r="AI198" i="1" s="1"/>
  <c r="N181" i="1"/>
  <c r="AI181" i="1" s="1"/>
  <c r="N260" i="1"/>
  <c r="AI260" i="1" s="1"/>
  <c r="N180" i="1"/>
  <c r="AI180" i="1" s="1"/>
  <c r="N481" i="1"/>
  <c r="AI481" i="1" s="1"/>
  <c r="N486" i="1"/>
  <c r="AI486" i="1" s="1"/>
  <c r="N100" i="1"/>
  <c r="AI100" i="1" s="1"/>
  <c r="N98" i="1"/>
  <c r="AI98" i="1" s="1"/>
  <c r="N151" i="1"/>
  <c r="AI151" i="1" s="1"/>
  <c r="N276" i="1"/>
  <c r="AI276" i="1" s="1"/>
  <c r="N213" i="1"/>
  <c r="AI213" i="1" s="1"/>
  <c r="N186" i="1"/>
  <c r="AI186" i="1" s="1"/>
  <c r="N177" i="1"/>
  <c r="AI177" i="1" s="1"/>
  <c r="N256" i="1"/>
  <c r="AI256" i="1" s="1"/>
  <c r="N469" i="1"/>
  <c r="AI469" i="1" s="1"/>
  <c r="N228" i="1"/>
  <c r="AI228" i="1" s="1"/>
  <c r="N230" i="1"/>
  <c r="AI230" i="1" s="1"/>
  <c r="N173" i="1"/>
  <c r="AI173" i="1" s="1"/>
  <c r="N172" i="1"/>
  <c r="AI172" i="1" s="1"/>
  <c r="N154" i="1"/>
  <c r="AI154" i="1" s="1"/>
  <c r="N153" i="1"/>
  <c r="AI153" i="1" s="1"/>
  <c r="N90" i="1"/>
  <c r="AI90" i="1" s="1"/>
  <c r="N262" i="1"/>
  <c r="AI262" i="1" s="1"/>
  <c r="N185" i="1"/>
  <c r="AI185" i="1" s="1"/>
  <c r="N281" i="1"/>
  <c r="AI281" i="1" s="1"/>
  <c r="N215" i="1"/>
  <c r="AI215" i="1" s="1"/>
  <c r="N92" i="1"/>
  <c r="AI92" i="1" s="1"/>
  <c r="N254" i="1"/>
  <c r="AI254" i="1" s="1"/>
  <c r="N182" i="1"/>
  <c r="AI182" i="1" s="1"/>
  <c r="N261" i="1"/>
  <c r="AI261" i="1" s="1"/>
  <c r="N273" i="1"/>
  <c r="AI273" i="1" s="1"/>
  <c r="N146" i="1"/>
  <c r="AI146" i="1" s="1"/>
  <c r="N237" i="1"/>
  <c r="AI237" i="1" s="1"/>
  <c r="N145" i="1"/>
  <c r="AI145" i="1" s="1"/>
  <c r="N205" i="1"/>
  <c r="AI205" i="1" s="1"/>
  <c r="N282" i="1"/>
  <c r="AI282" i="1" s="1"/>
  <c r="N474" i="1"/>
  <c r="AI474" i="1" s="1"/>
  <c r="N95" i="1"/>
  <c r="AI95" i="1" s="1"/>
  <c r="N234" i="1"/>
  <c r="AI234" i="1" s="1"/>
  <c r="N233" i="1"/>
  <c r="AI233" i="1" s="1"/>
  <c r="N278" i="1"/>
  <c r="AI278" i="1" s="1"/>
  <c r="N94" i="1"/>
  <c r="AI94" i="1" s="1"/>
  <c r="N150" i="1"/>
  <c r="AI150" i="1" s="1"/>
  <c r="N214" i="1"/>
  <c r="AI214" i="1" s="1"/>
  <c r="N277" i="1"/>
  <c r="AI277" i="1" s="1"/>
  <c r="N178" i="1"/>
  <c r="AI178" i="1" s="1"/>
  <c r="N257" i="1"/>
  <c r="AI257" i="1" s="1"/>
  <c r="N188" i="1"/>
  <c r="AI188" i="1" s="1"/>
  <c r="N232" i="1"/>
  <c r="AI232" i="1" s="1"/>
  <c r="N477" i="1"/>
  <c r="AI477" i="1" s="1"/>
  <c r="N484" i="1"/>
  <c r="AI484" i="1" s="1"/>
  <c r="N157" i="1"/>
  <c r="AI157" i="1" s="1"/>
  <c r="N470" i="1"/>
  <c r="AI470" i="1" s="1"/>
  <c r="N189" i="1"/>
  <c r="AI189" i="1" s="1"/>
  <c r="N258" i="1"/>
  <c r="AI258" i="1" s="1"/>
  <c r="N207" i="1"/>
  <c r="AI207" i="1" s="1"/>
  <c r="N206" i="1"/>
  <c r="AI206" i="1" s="1"/>
  <c r="N229" i="1"/>
  <c r="AI229" i="1" s="1"/>
  <c r="N274" i="1"/>
  <c r="AI274" i="1" s="1"/>
  <c r="N473" i="1"/>
  <c r="AI473" i="1" s="1"/>
  <c r="N57" i="1"/>
  <c r="AI57" i="1" s="1"/>
  <c r="N148" i="1"/>
  <c r="AI148" i="1" s="1"/>
  <c r="N174" i="1"/>
  <c r="AI174" i="1" s="1"/>
  <c r="N270" i="1"/>
  <c r="AI270" i="1" s="1"/>
  <c r="N179" i="1"/>
  <c r="AI179" i="1" s="1"/>
  <c r="N236" i="1"/>
  <c r="AI236" i="1" s="1"/>
  <c r="N253" i="1"/>
  <c r="AI253" i="1" s="1"/>
  <c r="N476" i="1"/>
  <c r="AI476" i="1" s="1"/>
  <c r="N485" i="1"/>
  <c r="AI485" i="1" s="1"/>
  <c r="AC475" i="1"/>
  <c r="AD475" i="1" s="1"/>
  <c r="AE475" i="1" s="1"/>
  <c r="AF475" i="1" s="1"/>
  <c r="N482" i="1"/>
  <c r="AI482" i="1" s="1"/>
  <c r="N487" i="1"/>
  <c r="AI487" i="1" s="1"/>
  <c r="AC473" i="1"/>
  <c r="AD473" i="1" s="1"/>
  <c r="AE473" i="1" s="1"/>
  <c r="AF473" i="1" s="1"/>
  <c r="AG473" i="1" s="1"/>
  <c r="AH473" i="1" s="1"/>
  <c r="AC477" i="1"/>
  <c r="AD477" i="1" s="1"/>
  <c r="AE477" i="1" s="1"/>
  <c r="AF477" i="1" s="1"/>
  <c r="AG477" i="1" s="1"/>
  <c r="AH477" i="1" s="1"/>
  <c r="AC480" i="1"/>
  <c r="AD480" i="1" s="1"/>
  <c r="AC474" i="1"/>
  <c r="AC478" i="1"/>
  <c r="AD478" i="1" s="1"/>
  <c r="AC486" i="1"/>
  <c r="AD486" i="1" s="1"/>
  <c r="AC487" i="1"/>
  <c r="AD487" i="1" s="1"/>
  <c r="AC472" i="1"/>
  <c r="AD472" i="1" s="1"/>
  <c r="AC471" i="1"/>
  <c r="AD471" i="1" s="1"/>
  <c r="AC485" i="1"/>
  <c r="AC483" i="1"/>
  <c r="AD483" i="1" s="1"/>
  <c r="AC476" i="1"/>
  <c r="AD476" i="1" s="1"/>
  <c r="AC479" i="1"/>
  <c r="AD479" i="1" s="1"/>
  <c r="AC482" i="1"/>
  <c r="AD482" i="1" s="1"/>
  <c r="AC481" i="1"/>
  <c r="AD481" i="1" s="1"/>
  <c r="N478" i="1"/>
  <c r="AI478" i="1" s="1"/>
  <c r="N480" i="1"/>
  <c r="AI480" i="1" s="1"/>
  <c r="AC470" i="1"/>
  <c r="AD470" i="1" s="1"/>
  <c r="AC469" i="1"/>
  <c r="AD469" i="1" s="1"/>
  <c r="N86" i="1"/>
  <c r="AI86" i="1" s="1"/>
  <c r="N115" i="1"/>
  <c r="AI115" i="1" s="1"/>
  <c r="N176" i="1"/>
  <c r="AI176" i="1" s="1"/>
  <c r="N82" i="1"/>
  <c r="AI82" i="1" s="1"/>
  <c r="N119" i="1"/>
  <c r="AI119" i="1" s="1"/>
  <c r="N117" i="1"/>
  <c r="AI117" i="1" s="1"/>
  <c r="N272" i="1"/>
  <c r="AI272" i="1" s="1"/>
  <c r="AC293" i="1"/>
  <c r="AD293" i="1" s="1"/>
  <c r="AE293" i="1" s="1"/>
  <c r="AF293" i="1" s="1"/>
  <c r="AG293" i="1" s="1"/>
  <c r="AH293" i="1" s="1"/>
  <c r="AC297" i="1"/>
  <c r="AC301" i="1"/>
  <c r="AC271" i="1"/>
  <c r="AD271" i="1" s="1"/>
  <c r="AC275" i="1"/>
  <c r="AD275" i="1" s="1"/>
  <c r="AC279" i="1"/>
  <c r="AD279" i="1" s="1"/>
  <c r="AC283" i="1"/>
  <c r="AD283" i="1" s="1"/>
  <c r="AC256" i="1"/>
  <c r="AD256" i="1" s="1"/>
  <c r="AC260" i="1"/>
  <c r="AD260" i="1" s="1"/>
  <c r="AC236" i="1"/>
  <c r="AD236" i="1" s="1"/>
  <c r="AC232" i="1"/>
  <c r="AD232" i="1" s="1"/>
  <c r="AC237" i="1"/>
  <c r="AD237" i="1" s="1"/>
  <c r="AC215" i="1"/>
  <c r="AD215" i="1" s="1"/>
  <c r="AC207" i="1"/>
  <c r="AD207" i="1" s="1"/>
  <c r="AC173" i="1"/>
  <c r="AC177" i="1"/>
  <c r="AD177" i="1" s="1"/>
  <c r="AC181" i="1"/>
  <c r="AD181" i="1" s="1"/>
  <c r="AC184" i="1"/>
  <c r="AD184" i="1" s="1"/>
  <c r="AC188" i="1"/>
  <c r="AD188" i="1" s="1"/>
  <c r="AC146" i="1"/>
  <c r="AD146" i="1" s="1"/>
  <c r="AC150" i="1"/>
  <c r="AD150" i="1" s="1"/>
  <c r="AC154" i="1"/>
  <c r="AD154" i="1" s="1"/>
  <c r="AE154" i="1" s="1"/>
  <c r="AF154" i="1" s="1"/>
  <c r="AG154" i="1" s="1"/>
  <c r="AH154" i="1" s="1"/>
  <c r="AC131" i="1"/>
  <c r="AD131" i="1" s="1"/>
  <c r="AC153" i="1"/>
  <c r="AD153" i="1" s="1"/>
  <c r="AC294" i="1"/>
  <c r="AD294" i="1" s="1"/>
  <c r="AE294" i="1" s="1"/>
  <c r="AF294" i="1" s="1"/>
  <c r="AG294" i="1" s="1"/>
  <c r="AH294" i="1" s="1"/>
  <c r="AC298" i="1"/>
  <c r="AD298" i="1" s="1"/>
  <c r="AE298" i="1" s="1"/>
  <c r="AF298" i="1" s="1"/>
  <c r="AG298" i="1" s="1"/>
  <c r="AH298" i="1" s="1"/>
  <c r="AC302" i="1"/>
  <c r="AD302" i="1" s="1"/>
  <c r="AE302" i="1" s="1"/>
  <c r="AF302" i="1" s="1"/>
  <c r="AG302" i="1" s="1"/>
  <c r="AH302" i="1" s="1"/>
  <c r="AC272" i="1"/>
  <c r="AD272" i="1" s="1"/>
  <c r="AC276" i="1"/>
  <c r="AD276" i="1" s="1"/>
  <c r="AC280" i="1"/>
  <c r="AD280" i="1" s="1"/>
  <c r="AC270" i="1"/>
  <c r="AD270" i="1" s="1"/>
  <c r="AC257" i="1"/>
  <c r="AD257" i="1" s="1"/>
  <c r="AC261" i="1"/>
  <c r="AC229" i="1"/>
  <c r="AD229" i="1" s="1"/>
  <c r="AC233" i="1"/>
  <c r="AD233" i="1" s="1"/>
  <c r="AC228" i="1"/>
  <c r="AD228" i="1" s="1"/>
  <c r="AC216" i="1"/>
  <c r="AD216" i="1" s="1"/>
  <c r="AC197" i="1"/>
  <c r="AD197" i="1" s="1"/>
  <c r="AE197" i="1" s="1"/>
  <c r="AF197" i="1" s="1"/>
  <c r="AG197" i="1" s="1"/>
  <c r="AH197" i="1" s="1"/>
  <c r="AC174" i="1"/>
  <c r="AC178" i="1"/>
  <c r="AD178" i="1" s="1"/>
  <c r="AE178" i="1" s="1"/>
  <c r="AF178" i="1" s="1"/>
  <c r="AG178" i="1" s="1"/>
  <c r="AH178" i="1" s="1"/>
  <c r="AC182" i="1"/>
  <c r="AD182" i="1" s="1"/>
  <c r="AE182" i="1" s="1"/>
  <c r="AF182" i="1" s="1"/>
  <c r="AG182" i="1" s="1"/>
  <c r="AH182" i="1" s="1"/>
  <c r="AC185" i="1"/>
  <c r="AD185" i="1" s="1"/>
  <c r="AC189" i="1"/>
  <c r="AD189" i="1" s="1"/>
  <c r="AC147" i="1"/>
  <c r="AD147" i="1" s="1"/>
  <c r="AC151" i="1"/>
  <c r="AD151" i="1" s="1"/>
  <c r="AC155" i="1"/>
  <c r="AD155" i="1" s="1"/>
  <c r="AC187" i="1"/>
  <c r="AD187" i="1" s="1"/>
  <c r="AC157" i="1"/>
  <c r="AD157" i="1" s="1"/>
  <c r="AC156" i="1"/>
  <c r="AD156" i="1" s="1"/>
  <c r="AC300" i="1"/>
  <c r="AC274" i="1"/>
  <c r="AD274" i="1" s="1"/>
  <c r="AC282" i="1"/>
  <c r="AD282" i="1" s="1"/>
  <c r="AC259" i="1"/>
  <c r="AD259" i="1" s="1"/>
  <c r="AC231" i="1"/>
  <c r="AD231" i="1" s="1"/>
  <c r="AC214" i="1"/>
  <c r="AD214" i="1" s="1"/>
  <c r="AC172" i="1"/>
  <c r="AC180" i="1"/>
  <c r="AD180" i="1" s="1"/>
  <c r="AC145" i="1"/>
  <c r="AD145" i="1" s="1"/>
  <c r="AC295" i="1"/>
  <c r="AD295" i="1" s="1"/>
  <c r="AE295" i="1" s="1"/>
  <c r="AF295" i="1" s="1"/>
  <c r="AG295" i="1" s="1"/>
  <c r="AH295" i="1" s="1"/>
  <c r="AC299" i="1"/>
  <c r="AD299" i="1" s="1"/>
  <c r="AE299" i="1" s="1"/>
  <c r="AF299" i="1" s="1"/>
  <c r="AG299" i="1" s="1"/>
  <c r="AH299" i="1" s="1"/>
  <c r="AC303" i="1"/>
  <c r="AC273" i="1"/>
  <c r="AD273" i="1" s="1"/>
  <c r="AC277" i="1"/>
  <c r="AD277" i="1" s="1"/>
  <c r="AC281" i="1"/>
  <c r="AD281" i="1" s="1"/>
  <c r="AC254" i="1"/>
  <c r="AD254" i="1" s="1"/>
  <c r="AC258" i="1"/>
  <c r="AD258" i="1" s="1"/>
  <c r="AC262" i="1"/>
  <c r="AD262" i="1" s="1"/>
  <c r="AC230" i="1"/>
  <c r="AD230" i="1" s="1"/>
  <c r="AC234" i="1"/>
  <c r="AD234" i="1" s="1"/>
  <c r="AC213" i="1"/>
  <c r="AD213" i="1" s="1"/>
  <c r="AC205" i="1"/>
  <c r="AC198" i="1"/>
  <c r="AD198" i="1" s="1"/>
  <c r="AC175" i="1"/>
  <c r="AD175" i="1" s="1"/>
  <c r="AC179" i="1"/>
  <c r="AD179" i="1" s="1"/>
  <c r="AC171" i="1"/>
  <c r="AD171" i="1" s="1"/>
  <c r="AC186" i="1"/>
  <c r="AD186" i="1" s="1"/>
  <c r="AC144" i="1"/>
  <c r="AD144" i="1" s="1"/>
  <c r="AC148" i="1"/>
  <c r="AC152" i="1"/>
  <c r="AD152" i="1" s="1"/>
  <c r="AC292" i="1"/>
  <c r="AD292" i="1" s="1"/>
  <c r="AE292" i="1" s="1"/>
  <c r="AF292" i="1" s="1"/>
  <c r="AG292" i="1" s="1"/>
  <c r="AH292" i="1" s="1"/>
  <c r="AC296" i="1"/>
  <c r="AC291" i="1"/>
  <c r="AD291" i="1" s="1"/>
  <c r="AE291" i="1" s="1"/>
  <c r="AF291" i="1" s="1"/>
  <c r="AG291" i="1" s="1"/>
  <c r="AH291" i="1" s="1"/>
  <c r="AC278" i="1"/>
  <c r="AD278" i="1" s="1"/>
  <c r="AC255" i="1"/>
  <c r="AD255" i="1" s="1"/>
  <c r="AC253" i="1"/>
  <c r="AC235" i="1"/>
  <c r="AD235" i="1" s="1"/>
  <c r="AC206" i="1"/>
  <c r="AD206" i="1" s="1"/>
  <c r="AE206" i="1" s="1"/>
  <c r="AF206" i="1" s="1"/>
  <c r="AG206" i="1" s="1"/>
  <c r="AH206" i="1" s="1"/>
  <c r="AC176" i="1"/>
  <c r="AD176" i="1" s="1"/>
  <c r="AC183" i="1"/>
  <c r="AD183" i="1" s="1"/>
  <c r="AC149" i="1"/>
  <c r="AD149" i="1" s="1"/>
  <c r="AC100" i="1"/>
  <c r="AD100" i="1" s="1"/>
  <c r="AC93" i="1"/>
  <c r="AD93" i="1" s="1"/>
  <c r="AC117" i="1"/>
  <c r="AD117" i="1" s="1"/>
  <c r="AE117" i="1" s="1"/>
  <c r="AF117" i="1" s="1"/>
  <c r="AG117" i="1" s="1"/>
  <c r="AH117" i="1" s="1"/>
  <c r="AC114" i="1"/>
  <c r="AD114" i="1" s="1"/>
  <c r="AE114" i="1" s="1"/>
  <c r="AF114" i="1" s="1"/>
  <c r="AG114" i="1" s="1"/>
  <c r="AH114" i="1" s="1"/>
  <c r="AC99" i="1"/>
  <c r="AD99" i="1" s="1"/>
  <c r="AC103" i="1"/>
  <c r="AD103" i="1" s="1"/>
  <c r="AC122" i="1"/>
  <c r="AD122" i="1" s="1"/>
  <c r="AE122" i="1" s="1"/>
  <c r="AF122" i="1" s="1"/>
  <c r="AG122" i="1" s="1"/>
  <c r="AH122" i="1" s="1"/>
  <c r="AC115" i="1"/>
  <c r="AD115" i="1" s="1"/>
  <c r="AE115" i="1" s="1"/>
  <c r="AF115" i="1" s="1"/>
  <c r="AG115" i="1" s="1"/>
  <c r="AH115" i="1" s="1"/>
  <c r="AC119" i="1"/>
  <c r="AD119" i="1" s="1"/>
  <c r="AE119" i="1" s="1"/>
  <c r="AF119" i="1" s="1"/>
  <c r="AG119" i="1" s="1"/>
  <c r="AH119" i="1" s="1"/>
  <c r="AC92" i="1"/>
  <c r="AD92" i="1" s="1"/>
  <c r="AC96" i="1"/>
  <c r="AD96" i="1" s="1"/>
  <c r="AC116" i="1"/>
  <c r="AD116" i="1" s="1"/>
  <c r="AE116" i="1" s="1"/>
  <c r="AF116" i="1" s="1"/>
  <c r="AG116" i="1" s="1"/>
  <c r="AH116" i="1" s="1"/>
  <c r="AC97" i="1"/>
  <c r="AC94" i="1"/>
  <c r="AD94" i="1" s="1"/>
  <c r="AC121" i="1"/>
  <c r="AC95" i="1"/>
  <c r="AD95" i="1" s="1"/>
  <c r="AC123" i="1"/>
  <c r="AC120" i="1"/>
  <c r="AD120" i="1" s="1"/>
  <c r="AE120" i="1" s="1"/>
  <c r="AF120" i="1" s="1"/>
  <c r="AG120" i="1" s="1"/>
  <c r="AH120" i="1" s="1"/>
  <c r="AC101" i="1"/>
  <c r="AD101" i="1" s="1"/>
  <c r="AC98" i="1"/>
  <c r="AC118" i="1"/>
  <c r="AD118" i="1" s="1"/>
  <c r="AE118" i="1" s="1"/>
  <c r="AF118" i="1" s="1"/>
  <c r="AG118" i="1" s="1"/>
  <c r="AH118" i="1" s="1"/>
  <c r="AC90" i="1"/>
  <c r="AC113" i="1"/>
  <c r="AD113" i="1" s="1"/>
  <c r="AE113" i="1" s="1"/>
  <c r="AF113" i="1" s="1"/>
  <c r="AG113" i="1" s="1"/>
  <c r="AH113" i="1" s="1"/>
  <c r="AC89" i="1"/>
  <c r="AD89" i="1" s="1"/>
  <c r="AC102" i="1"/>
  <c r="AD102" i="1" s="1"/>
  <c r="AC82" i="1"/>
  <c r="AD82" i="1" s="1"/>
  <c r="AE82" i="1" s="1"/>
  <c r="AF82" i="1" s="1"/>
  <c r="AG82" i="1" s="1"/>
  <c r="AH82" i="1" s="1"/>
  <c r="AC86" i="1"/>
  <c r="AD86" i="1" s="1"/>
  <c r="AE86" i="1" s="1"/>
  <c r="AF86" i="1" s="1"/>
  <c r="AG86" i="1" s="1"/>
  <c r="AH86" i="1" s="1"/>
  <c r="AC81" i="1"/>
  <c r="AD81" i="1" s="1"/>
  <c r="AE81" i="1" s="1"/>
  <c r="AF81" i="1" s="1"/>
  <c r="AG81" i="1" s="1"/>
  <c r="AH81" i="1" s="1"/>
  <c r="AC83" i="1"/>
  <c r="AD83" i="1" s="1"/>
  <c r="AE83" i="1" s="1"/>
  <c r="AF83" i="1" s="1"/>
  <c r="AG83" i="1" s="1"/>
  <c r="AH83" i="1" s="1"/>
  <c r="AC78" i="1"/>
  <c r="AD78" i="1" s="1"/>
  <c r="AE78" i="1" s="1"/>
  <c r="AF78" i="1" s="1"/>
  <c r="AG78" i="1" s="1"/>
  <c r="AH78" i="1" s="1"/>
  <c r="AC85" i="1"/>
  <c r="AD85" i="1" s="1"/>
  <c r="AE85" i="1" s="1"/>
  <c r="AF85" i="1" s="1"/>
  <c r="AG85" i="1" s="1"/>
  <c r="AH85" i="1" s="1"/>
  <c r="AC80" i="1"/>
  <c r="AD80" i="1" s="1"/>
  <c r="AE80" i="1" s="1"/>
  <c r="AF80" i="1" s="1"/>
  <c r="AG80" i="1" s="1"/>
  <c r="AH80" i="1" s="1"/>
  <c r="AC84" i="1"/>
  <c r="AD84" i="1" s="1"/>
  <c r="AC79" i="1"/>
  <c r="AD79" i="1" s="1"/>
  <c r="AE79" i="1" s="1"/>
  <c r="AF79" i="1" s="1"/>
  <c r="AG79" i="1" s="1"/>
  <c r="AH79" i="1" s="1"/>
  <c r="N85" i="1"/>
  <c r="AI85" i="1" s="1"/>
  <c r="N116" i="1"/>
  <c r="AI116" i="1" s="1"/>
  <c r="N113" i="1"/>
  <c r="AI113" i="1" s="1"/>
  <c r="N294" i="1"/>
  <c r="AI294" i="1" s="1"/>
  <c r="N83" i="1"/>
  <c r="AI83" i="1" s="1"/>
  <c r="N93" i="1"/>
  <c r="AI93" i="1" s="1"/>
  <c r="N114" i="1"/>
  <c r="AI114" i="1" s="1"/>
  <c r="N144" i="1"/>
  <c r="AI144" i="1" s="1"/>
  <c r="N299" i="1"/>
  <c r="AI299" i="1" s="1"/>
  <c r="N301" i="1"/>
  <c r="AI301" i="1" s="1"/>
  <c r="N300" i="1"/>
  <c r="AI300" i="1" s="1"/>
  <c r="N80" i="1"/>
  <c r="AI80" i="1" s="1"/>
  <c r="N302" i="1"/>
  <c r="AI302" i="1" s="1"/>
  <c r="N298" i="1"/>
  <c r="AI298" i="1" s="1"/>
  <c r="N84" i="1"/>
  <c r="AI84" i="1" s="1"/>
  <c r="N118" i="1"/>
  <c r="AI118" i="1" s="1"/>
  <c r="N291" i="1"/>
  <c r="AI291" i="1" s="1"/>
  <c r="BA3" i="1"/>
  <c r="N123" i="1"/>
  <c r="AI123" i="1" s="1"/>
  <c r="N79" i="1"/>
  <c r="AI79" i="1" s="1"/>
  <c r="N89" i="1"/>
  <c r="AI89" i="1" s="1"/>
  <c r="N120" i="1"/>
  <c r="AI120" i="1" s="1"/>
  <c r="N121" i="1"/>
  <c r="AI121" i="1" s="1"/>
  <c r="N303" i="1"/>
  <c r="AI303" i="1" s="1"/>
  <c r="N297" i="1"/>
  <c r="AI297" i="1" s="1"/>
  <c r="N296" i="1"/>
  <c r="AI296" i="1" s="1"/>
  <c r="N122" i="1"/>
  <c r="AI122" i="1" s="1"/>
  <c r="N101" i="1"/>
  <c r="AI101" i="1" s="1"/>
  <c r="N149" i="1"/>
  <c r="AI149" i="1" s="1"/>
  <c r="N78" i="1"/>
  <c r="AI78" i="1" s="1"/>
  <c r="N81" i="1"/>
  <c r="AI81" i="1" s="1"/>
  <c r="N295" i="1"/>
  <c r="AI295" i="1" s="1"/>
  <c r="N156" i="1"/>
  <c r="AI156" i="1" s="1"/>
  <c r="N293" i="1"/>
  <c r="AI293" i="1" s="1"/>
  <c r="N292" i="1"/>
  <c r="AI292" i="1" s="1"/>
  <c r="AC91" i="1"/>
  <c r="AC20" i="1"/>
  <c r="AC68" i="1"/>
  <c r="AC56" i="1"/>
  <c r="AC28" i="1"/>
  <c r="AC69" i="1"/>
  <c r="AC43" i="1"/>
  <c r="AC67" i="1"/>
  <c r="AD67" i="1" s="1"/>
  <c r="AC57" i="1"/>
  <c r="BA4" i="1"/>
  <c r="T51" i="1"/>
  <c r="T43" i="1"/>
  <c r="T28" i="1"/>
  <c r="AD28" i="1" s="1"/>
  <c r="AE28" i="1" s="1"/>
  <c r="AF28" i="1" s="1"/>
  <c r="AD68" i="1" l="1"/>
  <c r="AE68" i="1" s="1"/>
  <c r="AF68" i="1" s="1"/>
  <c r="AG68" i="1" s="1"/>
  <c r="AH68" i="1" s="1"/>
  <c r="AD474" i="1"/>
  <c r="AE474" i="1" s="1"/>
  <c r="AF474" i="1" s="1"/>
  <c r="AG474" i="1" s="1"/>
  <c r="AH474" i="1" s="1"/>
  <c r="AD90" i="1"/>
  <c r="AE90" i="1" s="1"/>
  <c r="AF90" i="1" s="1"/>
  <c r="AG90" i="1" s="1"/>
  <c r="AH90" i="1" s="1"/>
  <c r="AD485" i="1"/>
  <c r="AE485" i="1" s="1"/>
  <c r="AF485" i="1" s="1"/>
  <c r="AG485" i="1" s="1"/>
  <c r="AH485" i="1" s="1"/>
  <c r="AD97" i="1"/>
  <c r="AE97" i="1" s="1"/>
  <c r="AF97" i="1" s="1"/>
  <c r="AG97" i="1" s="1"/>
  <c r="AH97" i="1" s="1"/>
  <c r="AD205" i="1"/>
  <c r="AE205" i="1" s="1"/>
  <c r="AF205" i="1" s="1"/>
  <c r="AG205" i="1" s="1"/>
  <c r="AH205" i="1" s="1"/>
  <c r="AD174" i="1"/>
  <c r="AE174" i="1" s="1"/>
  <c r="AF174" i="1" s="1"/>
  <c r="AG174" i="1" s="1"/>
  <c r="AH174" i="1" s="1"/>
  <c r="AD173" i="1"/>
  <c r="AE173" i="1" s="1"/>
  <c r="AF173" i="1" s="1"/>
  <c r="AG173" i="1" s="1"/>
  <c r="AH173" i="1" s="1"/>
  <c r="AD261" i="1"/>
  <c r="AE261" i="1" s="1"/>
  <c r="AF261" i="1" s="1"/>
  <c r="AG261" i="1" s="1"/>
  <c r="AH261" i="1" s="1"/>
  <c r="AD57" i="1"/>
  <c r="AE57" i="1" s="1"/>
  <c r="AF57" i="1" s="1"/>
  <c r="AG57" i="1" s="1"/>
  <c r="AH57" i="1" s="1"/>
  <c r="AD172" i="1"/>
  <c r="AE172" i="1" s="1"/>
  <c r="AF172" i="1" s="1"/>
  <c r="AG172" i="1" s="1"/>
  <c r="AH172" i="1" s="1"/>
  <c r="AD98" i="1"/>
  <c r="AE98" i="1" s="1"/>
  <c r="AF98" i="1" s="1"/>
  <c r="AG98" i="1" s="1"/>
  <c r="AH98" i="1" s="1"/>
  <c r="AD69" i="1"/>
  <c r="AE69" i="1" s="1"/>
  <c r="AF69" i="1" s="1"/>
  <c r="AG69" i="1" s="1"/>
  <c r="AH69" i="1" s="1"/>
  <c r="AD253" i="1"/>
  <c r="AE253" i="1" s="1"/>
  <c r="AF253" i="1" s="1"/>
  <c r="AG253" i="1" s="1"/>
  <c r="AH253" i="1" s="1"/>
  <c r="AD91" i="1"/>
  <c r="AE91" i="1" s="1"/>
  <c r="AF91" i="1" s="1"/>
  <c r="AG91" i="1" s="1"/>
  <c r="AH91" i="1" s="1"/>
  <c r="AD148" i="1"/>
  <c r="AE148" i="1" s="1"/>
  <c r="AF148" i="1" s="1"/>
  <c r="AG148" i="1" s="1"/>
  <c r="AH148" i="1" s="1"/>
  <c r="AD43" i="1"/>
  <c r="AE43" i="1" s="1"/>
  <c r="AF43" i="1" s="1"/>
  <c r="AD56" i="1"/>
  <c r="AE56" i="1" s="1"/>
  <c r="AF56" i="1" s="1"/>
  <c r="AG56" i="1" s="1"/>
  <c r="AH56" i="1" s="1"/>
  <c r="AE150" i="1"/>
  <c r="AF150" i="1" s="1"/>
  <c r="AG150" i="1" s="1"/>
  <c r="AH150" i="1" s="1"/>
  <c r="AE487" i="1"/>
  <c r="AF487" i="1" s="1"/>
  <c r="AG487" i="1" s="1"/>
  <c r="AH487" i="1" s="1"/>
  <c r="AE186" i="1"/>
  <c r="AF186" i="1" s="1"/>
  <c r="AG186" i="1" s="1"/>
  <c r="AH186" i="1" s="1"/>
  <c r="AE147" i="1"/>
  <c r="AF147" i="1" s="1"/>
  <c r="AG147" i="1" s="1"/>
  <c r="AH147" i="1" s="1"/>
  <c r="AE146" i="1"/>
  <c r="AF146" i="1" s="1"/>
  <c r="AG146" i="1" s="1"/>
  <c r="AH146" i="1" s="1"/>
  <c r="AE482" i="1"/>
  <c r="AF482" i="1" s="1"/>
  <c r="AG482" i="1" s="1"/>
  <c r="AH482" i="1" s="1"/>
  <c r="AE102" i="1"/>
  <c r="AF102" i="1" s="1"/>
  <c r="AG102" i="1" s="1"/>
  <c r="AH102" i="1" s="1"/>
  <c r="AE278" i="1"/>
  <c r="AF278" i="1" s="1"/>
  <c r="AG278" i="1" s="1"/>
  <c r="AH278" i="1" s="1"/>
  <c r="AE189" i="1"/>
  <c r="AF189" i="1" s="1"/>
  <c r="AG189" i="1" s="1"/>
  <c r="AH189" i="1" s="1"/>
  <c r="AE149" i="1"/>
  <c r="AF149" i="1" s="1"/>
  <c r="AG149" i="1" s="1"/>
  <c r="AH149" i="1" s="1"/>
  <c r="AE185" i="1"/>
  <c r="AF185" i="1" s="1"/>
  <c r="AG185" i="1" s="1"/>
  <c r="AH185" i="1" s="1"/>
  <c r="AE183" i="1"/>
  <c r="AF183" i="1" s="1"/>
  <c r="AG183" i="1" s="1"/>
  <c r="AH183" i="1" s="1"/>
  <c r="AE175" i="1"/>
  <c r="AF175" i="1" s="1"/>
  <c r="AG175" i="1" s="1"/>
  <c r="AH175" i="1" s="1"/>
  <c r="AE254" i="1"/>
  <c r="AF254" i="1" s="1"/>
  <c r="AG254" i="1" s="1"/>
  <c r="AH254" i="1" s="1"/>
  <c r="AE180" i="1"/>
  <c r="AF180" i="1" s="1"/>
  <c r="AG180" i="1" s="1"/>
  <c r="AH180" i="1" s="1"/>
  <c r="AE156" i="1"/>
  <c r="AF156" i="1" s="1"/>
  <c r="AG156" i="1" s="1"/>
  <c r="AH156" i="1" s="1"/>
  <c r="AE181" i="1"/>
  <c r="AF181" i="1" s="1"/>
  <c r="AG181" i="1" s="1"/>
  <c r="AH181" i="1" s="1"/>
  <c r="AE260" i="1"/>
  <c r="AF260" i="1" s="1"/>
  <c r="AG260" i="1" s="1"/>
  <c r="AH260" i="1" s="1"/>
  <c r="AE469" i="1"/>
  <c r="AF469" i="1" s="1"/>
  <c r="AG469" i="1" s="1"/>
  <c r="AH469" i="1" s="1"/>
  <c r="AE483" i="1"/>
  <c r="AF483" i="1" s="1"/>
  <c r="AG483" i="1" s="1"/>
  <c r="AH483" i="1" s="1"/>
  <c r="AE480" i="1"/>
  <c r="AF480" i="1" s="1"/>
  <c r="AG480" i="1" s="1"/>
  <c r="AH480" i="1" s="1"/>
  <c r="AE96" i="1"/>
  <c r="AF96" i="1" s="1"/>
  <c r="AG96" i="1" s="1"/>
  <c r="AH96" i="1" s="1"/>
  <c r="AE234" i="1"/>
  <c r="AF234" i="1" s="1"/>
  <c r="AG234" i="1" s="1"/>
  <c r="AH234" i="1" s="1"/>
  <c r="AE216" i="1"/>
  <c r="AF216" i="1" s="1"/>
  <c r="AG216" i="1" s="1"/>
  <c r="AH216" i="1" s="1"/>
  <c r="AE275" i="1"/>
  <c r="AF275" i="1" s="1"/>
  <c r="AG275" i="1" s="1"/>
  <c r="AH275" i="1" s="1"/>
  <c r="AE255" i="1"/>
  <c r="AF255" i="1" s="1"/>
  <c r="AG255" i="1" s="1"/>
  <c r="AH255" i="1" s="1"/>
  <c r="AE272" i="1"/>
  <c r="AF272" i="1" s="1"/>
  <c r="AG272" i="1" s="1"/>
  <c r="AH272" i="1" s="1"/>
  <c r="AE271" i="1"/>
  <c r="AF271" i="1" s="1"/>
  <c r="AG271" i="1" s="1"/>
  <c r="AH271" i="1" s="1"/>
  <c r="AE171" i="1"/>
  <c r="AF171" i="1" s="1"/>
  <c r="AG171" i="1" s="1"/>
  <c r="AH171" i="1" s="1"/>
  <c r="AE188" i="1"/>
  <c r="AF188" i="1" s="1"/>
  <c r="AG188" i="1" s="1"/>
  <c r="AH188" i="1" s="1"/>
  <c r="AE478" i="1"/>
  <c r="AF478" i="1" s="1"/>
  <c r="AG478" i="1" s="1"/>
  <c r="AH478" i="1" s="1"/>
  <c r="AE95" i="1"/>
  <c r="AF95" i="1" s="1"/>
  <c r="AG95" i="1" s="1"/>
  <c r="AH95" i="1" s="1"/>
  <c r="AE258" i="1"/>
  <c r="AF258" i="1" s="1"/>
  <c r="AG258" i="1" s="1"/>
  <c r="AH258" i="1" s="1"/>
  <c r="AE229" i="1"/>
  <c r="AF229" i="1" s="1"/>
  <c r="AG229" i="1" s="1"/>
  <c r="AH229" i="1" s="1"/>
  <c r="AE94" i="1"/>
  <c r="AF94" i="1" s="1"/>
  <c r="AG94" i="1" s="1"/>
  <c r="AH94" i="1" s="1"/>
  <c r="AE103" i="1"/>
  <c r="AF103" i="1" s="1"/>
  <c r="AG103" i="1" s="1"/>
  <c r="AH103" i="1" s="1"/>
  <c r="AE176" i="1"/>
  <c r="AF176" i="1" s="1"/>
  <c r="AG176" i="1" s="1"/>
  <c r="AH176" i="1" s="1"/>
  <c r="AE198" i="1"/>
  <c r="AF198" i="1" s="1"/>
  <c r="AG198" i="1" s="1"/>
  <c r="AH198" i="1" s="1"/>
  <c r="AE281" i="1"/>
  <c r="AF281" i="1" s="1"/>
  <c r="AG281" i="1" s="1"/>
  <c r="AH281" i="1" s="1"/>
  <c r="AE157" i="1"/>
  <c r="AF157" i="1" s="1"/>
  <c r="AG157" i="1" s="1"/>
  <c r="AH157" i="1" s="1"/>
  <c r="AE257" i="1"/>
  <c r="AF257" i="1" s="1"/>
  <c r="AG257" i="1" s="1"/>
  <c r="AH257" i="1" s="1"/>
  <c r="AE153" i="1"/>
  <c r="AF153" i="1" s="1"/>
  <c r="AG153" i="1" s="1"/>
  <c r="AH153" i="1" s="1"/>
  <c r="AE177" i="1"/>
  <c r="AF177" i="1" s="1"/>
  <c r="AG177" i="1" s="1"/>
  <c r="AH177" i="1" s="1"/>
  <c r="AE256" i="1"/>
  <c r="AF256" i="1" s="1"/>
  <c r="AG256" i="1" s="1"/>
  <c r="AH256" i="1" s="1"/>
  <c r="AE470" i="1"/>
  <c r="AF470" i="1" s="1"/>
  <c r="AG470" i="1" s="1"/>
  <c r="AH470" i="1" s="1"/>
  <c r="AE144" i="1"/>
  <c r="AF144" i="1" s="1"/>
  <c r="AG144" i="1" s="1"/>
  <c r="AH144" i="1" s="1"/>
  <c r="AE151" i="1"/>
  <c r="AF151" i="1" s="1"/>
  <c r="AG151" i="1" s="1"/>
  <c r="AH151" i="1" s="1"/>
  <c r="AE215" i="1"/>
  <c r="AF215" i="1" s="1"/>
  <c r="AG215" i="1" s="1"/>
  <c r="AH215" i="1" s="1"/>
  <c r="AE93" i="1"/>
  <c r="AF93" i="1" s="1"/>
  <c r="AG93" i="1" s="1"/>
  <c r="AH93" i="1" s="1"/>
  <c r="AE282" i="1"/>
  <c r="AF282" i="1" s="1"/>
  <c r="AG282" i="1" s="1"/>
  <c r="AH282" i="1" s="1"/>
  <c r="AE237" i="1"/>
  <c r="AF237" i="1" s="1"/>
  <c r="AG237" i="1" s="1"/>
  <c r="AH237" i="1" s="1"/>
  <c r="AE486" i="1"/>
  <c r="AF486" i="1" s="1"/>
  <c r="AG486" i="1" s="1"/>
  <c r="AH486" i="1" s="1"/>
  <c r="AE262" i="1"/>
  <c r="AF262" i="1" s="1"/>
  <c r="AG262" i="1" s="1"/>
  <c r="AH262" i="1" s="1"/>
  <c r="AE233" i="1"/>
  <c r="AF233" i="1" s="1"/>
  <c r="AG233" i="1" s="1"/>
  <c r="AH233" i="1" s="1"/>
  <c r="AE479" i="1"/>
  <c r="AF479" i="1" s="1"/>
  <c r="AG479" i="1" s="1"/>
  <c r="AH479" i="1" s="1"/>
  <c r="AE145" i="1"/>
  <c r="AF145" i="1" s="1"/>
  <c r="AG145" i="1" s="1"/>
  <c r="AH145" i="1" s="1"/>
  <c r="AE236" i="1"/>
  <c r="AF236" i="1" s="1"/>
  <c r="AG236" i="1" s="1"/>
  <c r="AH236" i="1" s="1"/>
  <c r="AE214" i="1"/>
  <c r="AF214" i="1" s="1"/>
  <c r="AG214" i="1" s="1"/>
  <c r="AH214" i="1" s="1"/>
  <c r="AE187" i="1"/>
  <c r="AF187" i="1" s="1"/>
  <c r="AG187" i="1" s="1"/>
  <c r="AH187" i="1" s="1"/>
  <c r="AE270" i="1"/>
  <c r="AF270" i="1" s="1"/>
  <c r="AG270" i="1" s="1"/>
  <c r="AH270" i="1" s="1"/>
  <c r="AE131" i="1"/>
  <c r="AF131" i="1" s="1"/>
  <c r="AG131" i="1" s="1"/>
  <c r="AH131" i="1" s="1"/>
  <c r="AE283" i="1"/>
  <c r="AF283" i="1" s="1"/>
  <c r="AG283" i="1" s="1"/>
  <c r="AH283" i="1" s="1"/>
  <c r="AE471" i="1"/>
  <c r="AF471" i="1" s="1"/>
  <c r="AG471" i="1" s="1"/>
  <c r="AH471" i="1" s="1"/>
  <c r="AE101" i="1"/>
  <c r="AF101" i="1" s="1"/>
  <c r="AG101" i="1" s="1"/>
  <c r="AH101" i="1" s="1"/>
  <c r="AE259" i="1"/>
  <c r="AF259" i="1" s="1"/>
  <c r="AG259" i="1" s="1"/>
  <c r="AH259" i="1" s="1"/>
  <c r="AE276" i="1"/>
  <c r="AF276" i="1" s="1"/>
  <c r="AG276" i="1" s="1"/>
  <c r="AH276" i="1" s="1"/>
  <c r="AE481" i="1"/>
  <c r="AF481" i="1" s="1"/>
  <c r="AG481" i="1" s="1"/>
  <c r="AH481" i="1" s="1"/>
  <c r="AE92" i="1"/>
  <c r="AF92" i="1" s="1"/>
  <c r="AG92" i="1" s="1"/>
  <c r="AH92" i="1" s="1"/>
  <c r="AE230" i="1"/>
  <c r="AF230" i="1" s="1"/>
  <c r="AG230" i="1" s="1"/>
  <c r="AH230" i="1" s="1"/>
  <c r="AE228" i="1"/>
  <c r="AF228" i="1" s="1"/>
  <c r="AG228" i="1" s="1"/>
  <c r="AH228" i="1" s="1"/>
  <c r="AE100" i="1"/>
  <c r="AF100" i="1" s="1"/>
  <c r="AG100" i="1" s="1"/>
  <c r="AH100" i="1" s="1"/>
  <c r="AE274" i="1"/>
  <c r="AF274" i="1" s="1"/>
  <c r="AG274" i="1" s="1"/>
  <c r="AH274" i="1" s="1"/>
  <c r="AE232" i="1"/>
  <c r="AF232" i="1" s="1"/>
  <c r="AG232" i="1" s="1"/>
  <c r="AH232" i="1" s="1"/>
  <c r="AE89" i="1"/>
  <c r="AF89" i="1" s="1"/>
  <c r="AG89" i="1" s="1"/>
  <c r="AH89" i="1" s="1"/>
  <c r="AE179" i="1"/>
  <c r="AF179" i="1" s="1"/>
  <c r="AG179" i="1" s="1"/>
  <c r="AH179" i="1" s="1"/>
  <c r="AE184" i="1"/>
  <c r="AF184" i="1" s="1"/>
  <c r="AG184" i="1" s="1"/>
  <c r="AH184" i="1" s="1"/>
  <c r="AE476" i="1"/>
  <c r="AF476" i="1" s="1"/>
  <c r="AG476" i="1" s="1"/>
  <c r="AH476" i="1" s="1"/>
  <c r="AE67" i="1"/>
  <c r="AF67" i="1" s="1"/>
  <c r="AG67" i="1" s="1"/>
  <c r="AH67" i="1" s="1"/>
  <c r="AE99" i="1"/>
  <c r="AF99" i="1" s="1"/>
  <c r="AG99" i="1" s="1"/>
  <c r="AH99" i="1" s="1"/>
  <c r="AE152" i="1"/>
  <c r="AF152" i="1" s="1"/>
  <c r="AG152" i="1" s="1"/>
  <c r="AH152" i="1" s="1"/>
  <c r="AE277" i="1"/>
  <c r="AF277" i="1" s="1"/>
  <c r="AG277" i="1" s="1"/>
  <c r="AH277" i="1" s="1"/>
  <c r="AE235" i="1"/>
  <c r="AF235" i="1" s="1"/>
  <c r="AG235" i="1" s="1"/>
  <c r="AH235" i="1" s="1"/>
  <c r="AE213" i="1"/>
  <c r="AF213" i="1" s="1"/>
  <c r="AG213" i="1" s="1"/>
  <c r="AH213" i="1" s="1"/>
  <c r="AE273" i="1"/>
  <c r="AF273" i="1" s="1"/>
  <c r="AG273" i="1" s="1"/>
  <c r="AH273" i="1" s="1"/>
  <c r="AE231" i="1"/>
  <c r="AF231" i="1" s="1"/>
  <c r="AG231" i="1" s="1"/>
  <c r="AH231" i="1" s="1"/>
  <c r="AE155" i="1"/>
  <c r="AF155" i="1" s="1"/>
  <c r="AG155" i="1" s="1"/>
  <c r="AH155" i="1" s="1"/>
  <c r="AE280" i="1"/>
  <c r="AF280" i="1" s="1"/>
  <c r="AG280" i="1" s="1"/>
  <c r="AH280" i="1" s="1"/>
  <c r="AE207" i="1"/>
  <c r="AF207" i="1" s="1"/>
  <c r="AG207" i="1" s="1"/>
  <c r="AH207" i="1" s="1"/>
  <c r="AE279" i="1"/>
  <c r="AF279" i="1" s="1"/>
  <c r="AG279" i="1" s="1"/>
  <c r="AH279" i="1" s="1"/>
  <c r="AE472" i="1"/>
  <c r="AF472" i="1" s="1"/>
  <c r="AG472" i="1" s="1"/>
  <c r="AH472" i="1" s="1"/>
  <c r="AG475" i="1"/>
  <c r="AH475" i="1" s="1"/>
  <c r="AA48" i="1"/>
  <c r="AB48" i="1" s="1"/>
  <c r="Z48" i="1" s="1"/>
  <c r="W48" i="1"/>
  <c r="X48" i="1" s="1"/>
  <c r="V48" i="1" s="1"/>
  <c r="T48" i="1"/>
  <c r="R48" i="1"/>
  <c r="P48" i="1"/>
  <c r="AA47" i="1"/>
  <c r="AB47" i="1" s="1"/>
  <c r="Z47" i="1" s="1"/>
  <c r="W47" i="1"/>
  <c r="X47" i="1" s="1"/>
  <c r="V47" i="1" s="1"/>
  <c r="T47" i="1"/>
  <c r="R47" i="1"/>
  <c r="P47" i="1"/>
  <c r="AA46" i="1"/>
  <c r="AB46" i="1" s="1"/>
  <c r="Z46" i="1" s="1"/>
  <c r="W46" i="1"/>
  <c r="X46" i="1" s="1"/>
  <c r="V46" i="1" s="1"/>
  <c r="T46" i="1"/>
  <c r="R46" i="1"/>
  <c r="P46" i="1"/>
  <c r="AA45" i="1"/>
  <c r="AB45" i="1" s="1"/>
  <c r="Z45" i="1" s="1"/>
  <c r="W45" i="1"/>
  <c r="X45" i="1" s="1"/>
  <c r="V45" i="1" s="1"/>
  <c r="T45" i="1"/>
  <c r="R45" i="1"/>
  <c r="P45" i="1"/>
  <c r="AA44" i="1"/>
  <c r="AB44" i="1" s="1"/>
  <c r="Z44" i="1" s="1"/>
  <c r="W44" i="1"/>
  <c r="X44" i="1" s="1"/>
  <c r="V44" i="1" s="1"/>
  <c r="T44" i="1"/>
  <c r="R44" i="1"/>
  <c r="P44" i="1"/>
  <c r="AA42" i="1"/>
  <c r="AB42" i="1" s="1"/>
  <c r="Z42" i="1" s="1"/>
  <c r="T42" i="1"/>
  <c r="R42" i="1"/>
  <c r="P42" i="1"/>
  <c r="AA41" i="1"/>
  <c r="AB41" i="1" s="1"/>
  <c r="Z41" i="1" s="1"/>
  <c r="T41" i="1"/>
  <c r="R41" i="1"/>
  <c r="P41" i="1"/>
  <c r="AA40" i="1"/>
  <c r="AB40" i="1" s="1"/>
  <c r="Z40" i="1" s="1"/>
  <c r="W40" i="1"/>
  <c r="X40" i="1" s="1"/>
  <c r="V40" i="1" s="1"/>
  <c r="T40" i="1"/>
  <c r="R40" i="1"/>
  <c r="P40" i="1"/>
  <c r="AA39" i="1"/>
  <c r="AB39" i="1" s="1"/>
  <c r="Z39" i="1" s="1"/>
  <c r="W39" i="1"/>
  <c r="X39" i="1" s="1"/>
  <c r="V39" i="1" s="1"/>
  <c r="T39" i="1"/>
  <c r="R39" i="1"/>
  <c r="P39" i="1"/>
  <c r="AA38" i="1"/>
  <c r="AB38" i="1" s="1"/>
  <c r="Z38" i="1" s="1"/>
  <c r="W38" i="1"/>
  <c r="X38" i="1" s="1"/>
  <c r="V38" i="1" s="1"/>
  <c r="T38" i="1"/>
  <c r="R38" i="1"/>
  <c r="P38" i="1"/>
  <c r="AA37" i="1"/>
  <c r="AB37" i="1" s="1"/>
  <c r="Z37" i="1" s="1"/>
  <c r="W37" i="1"/>
  <c r="X37" i="1" s="1"/>
  <c r="V37" i="1" s="1"/>
  <c r="T37" i="1"/>
  <c r="R37" i="1"/>
  <c r="P37" i="1"/>
  <c r="AA36" i="1"/>
  <c r="AB36" i="1" s="1"/>
  <c r="Z36" i="1" s="1"/>
  <c r="W36" i="1"/>
  <c r="X36" i="1" s="1"/>
  <c r="V36" i="1" s="1"/>
  <c r="T36" i="1"/>
  <c r="R36" i="1"/>
  <c r="P36" i="1"/>
  <c r="AA35" i="1"/>
  <c r="AB35" i="1" s="1"/>
  <c r="Z35" i="1" s="1"/>
  <c r="T35" i="1"/>
  <c r="R35" i="1"/>
  <c r="P35" i="1"/>
  <c r="AA34" i="1"/>
  <c r="AB34" i="1" s="1"/>
  <c r="Z34" i="1" s="1"/>
  <c r="W34" i="1"/>
  <c r="X34" i="1" s="1"/>
  <c r="V34" i="1" s="1"/>
  <c r="T34" i="1"/>
  <c r="R34" i="1"/>
  <c r="P34" i="1"/>
  <c r="AA32" i="1" l="1"/>
  <c r="AB32" i="1" s="1"/>
  <c r="Z32" i="1" s="1"/>
  <c r="W32" i="1"/>
  <c r="X32" i="1" s="1"/>
  <c r="V32" i="1" s="1"/>
  <c r="T32" i="1"/>
  <c r="R32" i="1"/>
  <c r="P32" i="1"/>
  <c r="AA31" i="1"/>
  <c r="AB31" i="1" s="1"/>
  <c r="Z31" i="1" s="1"/>
  <c r="W31" i="1"/>
  <c r="X31" i="1" s="1"/>
  <c r="V31" i="1" s="1"/>
  <c r="T31" i="1"/>
  <c r="R31" i="1"/>
  <c r="P31" i="1"/>
  <c r="AA30" i="1"/>
  <c r="AB30" i="1" s="1"/>
  <c r="Z30" i="1" s="1"/>
  <c r="W30" i="1"/>
  <c r="X30" i="1" s="1"/>
  <c r="V30" i="1" s="1"/>
  <c r="T30" i="1"/>
  <c r="R30" i="1"/>
  <c r="P30" i="1"/>
  <c r="AA29" i="1"/>
  <c r="AB29" i="1" s="1"/>
  <c r="Z29" i="1" s="1"/>
  <c r="W29" i="1"/>
  <c r="X29" i="1" s="1"/>
  <c r="V29" i="1" s="1"/>
  <c r="T29" i="1"/>
  <c r="R29" i="1"/>
  <c r="P29" i="1"/>
  <c r="AA27" i="1"/>
  <c r="AB27" i="1" s="1"/>
  <c r="Z27" i="1" s="1"/>
  <c r="T27" i="1"/>
  <c r="R27" i="1"/>
  <c r="P27" i="1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AA26" i="1" l="1"/>
  <c r="AB26" i="1" s="1"/>
  <c r="Z26" i="1" s="1"/>
  <c r="T26" i="1"/>
  <c r="R26" i="1"/>
  <c r="P26" i="1"/>
  <c r="AA25" i="1"/>
  <c r="AB25" i="1" s="1"/>
  <c r="Z25" i="1" s="1"/>
  <c r="W25" i="1"/>
  <c r="X25" i="1" s="1"/>
  <c r="V25" i="1" s="1"/>
  <c r="T25" i="1"/>
  <c r="R25" i="1"/>
  <c r="P25" i="1"/>
  <c r="AA24" i="1"/>
  <c r="AB24" i="1" s="1"/>
  <c r="Z24" i="1" s="1"/>
  <c r="W24" i="1"/>
  <c r="X24" i="1" s="1"/>
  <c r="V24" i="1" s="1"/>
  <c r="T24" i="1"/>
  <c r="R24" i="1"/>
  <c r="P24" i="1"/>
  <c r="AA23" i="1"/>
  <c r="AB23" i="1" s="1"/>
  <c r="Z23" i="1" s="1"/>
  <c r="W23" i="1"/>
  <c r="X23" i="1" s="1"/>
  <c r="V23" i="1" s="1"/>
  <c r="T23" i="1"/>
  <c r="R23" i="1"/>
  <c r="P23" i="1"/>
  <c r="AA22" i="1"/>
  <c r="AB22" i="1" s="1"/>
  <c r="Z22" i="1" s="1"/>
  <c r="W22" i="1"/>
  <c r="X22" i="1" s="1"/>
  <c r="V22" i="1" s="1"/>
  <c r="T22" i="1"/>
  <c r="R22" i="1"/>
  <c r="P22" i="1"/>
  <c r="AA21" i="1"/>
  <c r="AB21" i="1" s="1"/>
  <c r="Z21" i="1" s="1"/>
  <c r="W21" i="1"/>
  <c r="X21" i="1" s="1"/>
  <c r="V21" i="1" s="1"/>
  <c r="T21" i="1"/>
  <c r="R21" i="1"/>
  <c r="P21" i="1"/>
  <c r="M43" i="1" l="1"/>
  <c r="AG43" i="1" s="1"/>
  <c r="AH43" i="1" s="1"/>
  <c r="M28" i="1"/>
  <c r="AG28" i="1" s="1"/>
  <c r="AH28" i="1" s="1"/>
  <c r="M36" i="1"/>
  <c r="N39" i="1"/>
  <c r="AI39" i="1" s="1"/>
  <c r="M48" i="1"/>
  <c r="N48" i="1" s="1"/>
  <c r="AI48" i="1" s="1"/>
  <c r="N40" i="1"/>
  <c r="AI40" i="1" s="1"/>
  <c r="M41" i="1"/>
  <c r="M35" i="1"/>
  <c r="M42" i="1"/>
  <c r="N31" i="1"/>
  <c r="AI31" i="1" s="1"/>
  <c r="N32" i="1"/>
  <c r="AI32" i="1" s="1"/>
  <c r="M21" i="1"/>
  <c r="M27" i="1"/>
  <c r="N41" i="1" l="1"/>
  <c r="AI41" i="1" s="1"/>
  <c r="N47" i="1"/>
  <c r="AI47" i="1" s="1"/>
  <c r="N44" i="1"/>
  <c r="AI44" i="1" s="1"/>
  <c r="N45" i="1"/>
  <c r="AI45" i="1" s="1"/>
  <c r="N34" i="1"/>
  <c r="AI34" i="1" s="1"/>
  <c r="N30" i="1"/>
  <c r="AI30" i="1" s="1"/>
  <c r="N46" i="1"/>
  <c r="AI46" i="1" s="1"/>
  <c r="N38" i="1"/>
  <c r="AI38" i="1" s="1"/>
  <c r="N29" i="1"/>
  <c r="AI29" i="1" s="1"/>
  <c r="N36" i="1"/>
  <c r="AI36" i="1" s="1"/>
  <c r="N37" i="1"/>
  <c r="AI37" i="1" s="1"/>
  <c r="N43" i="1"/>
  <c r="AI43" i="1" s="1"/>
  <c r="N28" i="1"/>
  <c r="AI28" i="1" s="1"/>
  <c r="N27" i="1"/>
  <c r="AI27" i="1" s="1"/>
  <c r="N21" i="1"/>
  <c r="AI21" i="1" s="1"/>
  <c r="N23" i="1"/>
  <c r="AI23" i="1" s="1"/>
  <c r="N25" i="1"/>
  <c r="AI25" i="1" s="1"/>
  <c r="N26" i="1"/>
  <c r="AI26" i="1" s="1"/>
  <c r="N22" i="1"/>
  <c r="AI22" i="1" s="1"/>
  <c r="N24" i="1"/>
  <c r="AI24" i="1" s="1"/>
  <c r="AC23" i="1"/>
  <c r="AD23" i="1" s="1"/>
  <c r="AC24" i="1"/>
  <c r="AD24" i="1" s="1"/>
  <c r="AC27" i="1"/>
  <c r="AD27" i="1" s="1"/>
  <c r="AE27" i="1" s="1"/>
  <c r="AF27" i="1" s="1"/>
  <c r="AG27" i="1" s="1"/>
  <c r="AH27" i="1" s="1"/>
  <c r="AC31" i="1"/>
  <c r="AD31" i="1" s="1"/>
  <c r="AC32" i="1"/>
  <c r="AD32" i="1" s="1"/>
  <c r="AC35" i="1"/>
  <c r="AD35" i="1" s="1"/>
  <c r="AE35" i="1" s="1"/>
  <c r="AF35" i="1" s="1"/>
  <c r="AG35" i="1" s="1"/>
  <c r="AH35" i="1" s="1"/>
  <c r="AC36" i="1"/>
  <c r="AC39" i="1"/>
  <c r="AD39" i="1" s="1"/>
  <c r="AC40" i="1"/>
  <c r="AD40" i="1" s="1"/>
  <c r="AC44" i="1"/>
  <c r="AC46" i="1"/>
  <c r="AC47" i="1"/>
  <c r="AD47" i="1" s="1"/>
  <c r="AC50" i="1"/>
  <c r="AC51" i="1"/>
  <c r="AC54" i="1"/>
  <c r="AC55" i="1"/>
  <c r="AC60" i="1"/>
  <c r="AC61" i="1"/>
  <c r="AC64" i="1"/>
  <c r="AC65" i="1"/>
  <c r="AC71" i="1"/>
  <c r="AC72" i="1"/>
  <c r="AC75" i="1"/>
  <c r="AC76" i="1"/>
  <c r="AC88" i="1"/>
  <c r="AC104" i="1"/>
  <c r="AC107" i="1"/>
  <c r="AC108" i="1"/>
  <c r="AC110" i="1"/>
  <c r="AC111" i="1"/>
  <c r="AC112" i="1"/>
  <c r="AC126" i="1"/>
  <c r="AC127" i="1"/>
  <c r="AC130" i="1"/>
  <c r="AC132" i="1"/>
  <c r="AC135" i="1"/>
  <c r="AC136" i="1"/>
  <c r="AC139" i="1"/>
  <c r="AC140" i="1"/>
  <c r="AC143" i="1"/>
  <c r="AC159" i="1"/>
  <c r="AC160" i="1"/>
  <c r="AC163" i="1"/>
  <c r="AC164" i="1"/>
  <c r="AC167" i="1"/>
  <c r="AC168" i="1"/>
  <c r="AC21" i="1"/>
  <c r="AC22" i="1"/>
  <c r="AD22" i="1" s="1"/>
  <c r="AC25" i="1"/>
  <c r="AD25" i="1" s="1"/>
  <c r="AC26" i="1"/>
  <c r="AD26" i="1" s="1"/>
  <c r="AC29" i="1"/>
  <c r="AD29" i="1" s="1"/>
  <c r="AC30" i="1"/>
  <c r="AD30" i="1" s="1"/>
  <c r="AC33" i="1"/>
  <c r="AC34" i="1"/>
  <c r="AD34" i="1" s="1"/>
  <c r="AC37" i="1"/>
  <c r="AD37" i="1" s="1"/>
  <c r="AC38" i="1"/>
  <c r="AD38" i="1" s="1"/>
  <c r="AC41" i="1"/>
  <c r="AD41" i="1" s="1"/>
  <c r="AC42" i="1"/>
  <c r="AD42" i="1" s="1"/>
  <c r="AE42" i="1" s="1"/>
  <c r="AF42" i="1" s="1"/>
  <c r="AG42" i="1" s="1"/>
  <c r="AH42" i="1" s="1"/>
  <c r="AC45" i="1"/>
  <c r="AD45" i="1" s="1"/>
  <c r="AC48" i="1"/>
  <c r="AD48" i="1" s="1"/>
  <c r="AC49" i="1"/>
  <c r="AC52" i="1"/>
  <c r="AC53" i="1"/>
  <c r="AC58" i="1"/>
  <c r="AC59" i="1"/>
  <c r="AC62" i="1"/>
  <c r="AC63" i="1"/>
  <c r="AC66" i="1"/>
  <c r="AC70" i="1"/>
  <c r="AC73" i="1"/>
  <c r="AC74" i="1"/>
  <c r="AC77" i="1"/>
  <c r="AC87" i="1"/>
  <c r="AC105" i="1"/>
  <c r="AC106" i="1"/>
  <c r="AC109" i="1"/>
  <c r="AC124" i="1"/>
  <c r="AC125" i="1"/>
  <c r="AC128" i="1"/>
  <c r="AC129" i="1"/>
  <c r="AC133" i="1"/>
  <c r="AC134" i="1"/>
  <c r="AC137" i="1"/>
  <c r="AC138" i="1"/>
  <c r="AC141" i="1"/>
  <c r="AC142" i="1"/>
  <c r="AC158" i="1"/>
  <c r="AC161" i="1"/>
  <c r="AC162" i="1"/>
  <c r="AC165" i="1"/>
  <c r="AC166" i="1"/>
  <c r="N42" i="1"/>
  <c r="AI42" i="1" s="1"/>
  <c r="N35" i="1"/>
  <c r="AI35" i="1" s="1"/>
  <c r="AC169" i="1"/>
  <c r="AC170" i="1"/>
  <c r="AC190" i="1"/>
  <c r="AC191" i="1"/>
  <c r="AC192" i="1"/>
  <c r="AC193" i="1"/>
  <c r="AC194" i="1"/>
  <c r="AC195" i="1"/>
  <c r="AC196" i="1"/>
  <c r="AC199" i="1"/>
  <c r="AC200" i="1"/>
  <c r="AC201" i="1"/>
  <c r="AC202" i="1"/>
  <c r="AC203" i="1"/>
  <c r="AC204" i="1"/>
  <c r="AC208" i="1"/>
  <c r="AC209" i="1"/>
  <c r="AC210" i="1"/>
  <c r="AC211" i="1"/>
  <c r="AC212" i="1"/>
  <c r="AC217" i="1"/>
  <c r="AC218" i="1"/>
  <c r="AC219" i="1"/>
  <c r="AC220" i="1"/>
  <c r="AC221" i="1"/>
  <c r="AC222" i="1"/>
  <c r="AC223" i="1"/>
  <c r="AC224" i="1"/>
  <c r="AC225" i="1"/>
  <c r="AC226" i="1"/>
  <c r="AC227" i="1"/>
  <c r="AC238" i="1"/>
  <c r="AC239" i="1"/>
  <c r="AC240" i="1"/>
  <c r="AC241" i="1"/>
  <c r="AC242" i="1"/>
  <c r="AC243" i="1"/>
  <c r="AC244" i="1"/>
  <c r="AC245" i="1"/>
  <c r="AC246" i="1"/>
  <c r="AC247" i="1"/>
  <c r="AC248" i="1"/>
  <c r="AC249" i="1"/>
  <c r="AC250" i="1"/>
  <c r="AC251" i="1"/>
  <c r="AC252" i="1"/>
  <c r="AC263" i="1"/>
  <c r="AC264" i="1"/>
  <c r="AC265" i="1"/>
  <c r="AC266" i="1"/>
  <c r="AC267" i="1"/>
  <c r="AC268" i="1"/>
  <c r="AC269" i="1"/>
  <c r="AC284" i="1"/>
  <c r="AC285" i="1"/>
  <c r="AC286" i="1"/>
  <c r="AC287" i="1"/>
  <c r="AC288" i="1"/>
  <c r="AC289" i="1"/>
  <c r="AC290" i="1"/>
  <c r="AC304" i="1"/>
  <c r="AC305" i="1"/>
  <c r="AC306" i="1"/>
  <c r="AC307" i="1"/>
  <c r="AC308" i="1"/>
  <c r="AC309" i="1"/>
  <c r="AC310" i="1"/>
  <c r="AC311" i="1"/>
  <c r="AC312" i="1"/>
  <c r="AC313" i="1"/>
  <c r="AC314" i="1"/>
  <c r="AC315" i="1"/>
  <c r="AC316" i="1"/>
  <c r="AC317" i="1"/>
  <c r="AC318" i="1"/>
  <c r="AC319" i="1"/>
  <c r="AC320" i="1"/>
  <c r="AC321" i="1"/>
  <c r="AC322" i="1"/>
  <c r="AC323" i="1"/>
  <c r="AC324" i="1"/>
  <c r="AC325" i="1"/>
  <c r="AC326" i="1"/>
  <c r="AC327" i="1"/>
  <c r="AC328" i="1"/>
  <c r="AC329" i="1"/>
  <c r="AC330" i="1"/>
  <c r="AC331" i="1"/>
  <c r="AC332" i="1"/>
  <c r="AC333" i="1"/>
  <c r="AC334" i="1"/>
  <c r="AC335" i="1"/>
  <c r="AC336" i="1"/>
  <c r="AC337" i="1"/>
  <c r="AC338" i="1"/>
  <c r="AC339" i="1"/>
  <c r="AC340" i="1"/>
  <c r="AC341" i="1"/>
  <c r="AC342" i="1"/>
  <c r="AC343" i="1"/>
  <c r="AC344" i="1"/>
  <c r="AC345" i="1"/>
  <c r="AC346" i="1"/>
  <c r="AC347" i="1"/>
  <c r="AC348" i="1"/>
  <c r="AC349" i="1"/>
  <c r="AC350" i="1"/>
  <c r="AC351" i="1"/>
  <c r="AC352" i="1"/>
  <c r="AC353" i="1"/>
  <c r="AC354" i="1"/>
  <c r="AC355" i="1"/>
  <c r="AC356" i="1"/>
  <c r="AC357" i="1"/>
  <c r="AC358" i="1"/>
  <c r="AC359" i="1"/>
  <c r="AC360" i="1"/>
  <c r="AC361" i="1"/>
  <c r="AC362" i="1"/>
  <c r="AC363" i="1"/>
  <c r="AC364" i="1"/>
  <c r="AC365" i="1"/>
  <c r="AC366" i="1"/>
  <c r="AC367" i="1"/>
  <c r="AC368" i="1"/>
  <c r="AC369" i="1"/>
  <c r="AC370" i="1"/>
  <c r="AC371" i="1"/>
  <c r="AC372" i="1"/>
  <c r="AC373" i="1"/>
  <c r="AC374" i="1"/>
  <c r="AC375" i="1"/>
  <c r="AC376" i="1"/>
  <c r="AC377" i="1"/>
  <c r="AC378" i="1"/>
  <c r="AC379" i="1"/>
  <c r="AC380" i="1"/>
  <c r="AC381" i="1"/>
  <c r="AC382" i="1"/>
  <c r="AC383" i="1"/>
  <c r="AC384" i="1"/>
  <c r="AC385" i="1"/>
  <c r="AC386" i="1"/>
  <c r="AC387" i="1"/>
  <c r="AC388" i="1"/>
  <c r="AC389" i="1"/>
  <c r="AC390" i="1"/>
  <c r="AC391" i="1"/>
  <c r="AC392" i="1"/>
  <c r="AC393" i="1"/>
  <c r="AC394" i="1"/>
  <c r="AC395" i="1"/>
  <c r="AC396" i="1"/>
  <c r="AC397" i="1"/>
  <c r="AC398" i="1"/>
  <c r="AC399" i="1"/>
  <c r="AC400" i="1"/>
  <c r="AC401" i="1"/>
  <c r="AC402" i="1"/>
  <c r="AC403" i="1"/>
  <c r="AC404" i="1"/>
  <c r="AC405" i="1"/>
  <c r="AC406" i="1"/>
  <c r="AC407" i="1"/>
  <c r="AC408" i="1"/>
  <c r="AC409" i="1"/>
  <c r="AC410" i="1"/>
  <c r="AC411" i="1"/>
  <c r="AC412" i="1"/>
  <c r="AC413" i="1"/>
  <c r="AC414" i="1"/>
  <c r="AC415" i="1"/>
  <c r="AC416" i="1"/>
  <c r="AC417" i="1"/>
  <c r="AC418" i="1"/>
  <c r="AC419" i="1"/>
  <c r="AC420" i="1"/>
  <c r="AC421" i="1"/>
  <c r="AC422" i="1"/>
  <c r="AC423" i="1"/>
  <c r="AC424" i="1"/>
  <c r="AC425" i="1"/>
  <c r="AC426" i="1"/>
  <c r="AC427" i="1"/>
  <c r="AC428" i="1"/>
  <c r="AC429" i="1"/>
  <c r="AC430" i="1"/>
  <c r="AC431" i="1"/>
  <c r="AC432" i="1"/>
  <c r="AC433" i="1"/>
  <c r="AC434" i="1"/>
  <c r="AC435" i="1"/>
  <c r="AC436" i="1"/>
  <c r="AC437" i="1"/>
  <c r="AC438" i="1"/>
  <c r="AC439" i="1"/>
  <c r="AC440" i="1"/>
  <c r="AC441" i="1"/>
  <c r="AC442" i="1"/>
  <c r="AC443" i="1"/>
  <c r="AC444" i="1"/>
  <c r="AC445" i="1"/>
  <c r="AC446" i="1"/>
  <c r="AC447" i="1"/>
  <c r="AC448" i="1"/>
  <c r="AC449" i="1"/>
  <c r="AC450" i="1"/>
  <c r="AC451" i="1"/>
  <c r="AC452" i="1"/>
  <c r="AC453" i="1"/>
  <c r="AC454" i="1"/>
  <c r="AC455" i="1"/>
  <c r="AC456" i="1"/>
  <c r="AC457" i="1"/>
  <c r="AC458" i="1"/>
  <c r="AC459" i="1"/>
  <c r="AC460" i="1"/>
  <c r="AC461" i="1"/>
  <c r="AC462" i="1"/>
  <c r="AC463" i="1"/>
  <c r="AC464" i="1"/>
  <c r="AC465" i="1"/>
  <c r="AC466" i="1"/>
  <c r="AC467" i="1"/>
  <c r="AC468" i="1"/>
  <c r="AA20" i="1"/>
  <c r="AB20" i="1" s="1"/>
  <c r="Z20" i="1" s="1"/>
  <c r="AA33" i="1"/>
  <c r="AB33" i="1" s="1"/>
  <c r="Z33" i="1" s="1"/>
  <c r="AA49" i="1"/>
  <c r="AB49" i="1" s="1"/>
  <c r="Z49" i="1" s="1"/>
  <c r="AA50" i="1"/>
  <c r="AB50" i="1" s="1"/>
  <c r="Z50" i="1" s="1"/>
  <c r="AA51" i="1"/>
  <c r="AB51" i="1" s="1"/>
  <c r="Z51" i="1" s="1"/>
  <c r="AA52" i="1"/>
  <c r="AB52" i="1" s="1"/>
  <c r="Z52" i="1" s="1"/>
  <c r="AA53" i="1"/>
  <c r="AB53" i="1" s="1"/>
  <c r="Z53" i="1" s="1"/>
  <c r="AA54" i="1"/>
  <c r="AB54" i="1" s="1"/>
  <c r="Z54" i="1" s="1"/>
  <c r="AA55" i="1"/>
  <c r="AB55" i="1" s="1"/>
  <c r="Z55" i="1" s="1"/>
  <c r="AA58" i="1"/>
  <c r="AB58" i="1" s="1"/>
  <c r="Z58" i="1" s="1"/>
  <c r="AA59" i="1"/>
  <c r="AB59" i="1" s="1"/>
  <c r="Z59" i="1" s="1"/>
  <c r="AA60" i="1"/>
  <c r="AB60" i="1" s="1"/>
  <c r="Z60" i="1" s="1"/>
  <c r="AA61" i="1"/>
  <c r="AB61" i="1" s="1"/>
  <c r="Z61" i="1" s="1"/>
  <c r="AA62" i="1"/>
  <c r="AB62" i="1" s="1"/>
  <c r="Z62" i="1" s="1"/>
  <c r="AA63" i="1"/>
  <c r="AB63" i="1" s="1"/>
  <c r="Z63" i="1" s="1"/>
  <c r="AA64" i="1"/>
  <c r="AB64" i="1" s="1"/>
  <c r="Z64" i="1" s="1"/>
  <c r="AA65" i="1"/>
  <c r="AB65" i="1" s="1"/>
  <c r="Z65" i="1" s="1"/>
  <c r="AA66" i="1"/>
  <c r="AB66" i="1" s="1"/>
  <c r="Z66" i="1" s="1"/>
  <c r="AA70" i="1"/>
  <c r="AB70" i="1" s="1"/>
  <c r="Z70" i="1" s="1"/>
  <c r="AA71" i="1"/>
  <c r="AB71" i="1" s="1"/>
  <c r="Z71" i="1" s="1"/>
  <c r="AA72" i="1"/>
  <c r="AB72" i="1" s="1"/>
  <c r="Z72" i="1" s="1"/>
  <c r="AA73" i="1"/>
  <c r="AB73" i="1" s="1"/>
  <c r="Z73" i="1" s="1"/>
  <c r="AA74" i="1"/>
  <c r="AB74" i="1" s="1"/>
  <c r="Z74" i="1" s="1"/>
  <c r="AA75" i="1"/>
  <c r="AB75" i="1" s="1"/>
  <c r="Z75" i="1" s="1"/>
  <c r="AA76" i="1"/>
  <c r="AB76" i="1" s="1"/>
  <c r="Z76" i="1" s="1"/>
  <c r="AA77" i="1"/>
  <c r="AB77" i="1" s="1"/>
  <c r="Z77" i="1" s="1"/>
  <c r="AA87" i="1"/>
  <c r="AB87" i="1" s="1"/>
  <c r="Z87" i="1" s="1"/>
  <c r="AA88" i="1"/>
  <c r="AB88" i="1" s="1"/>
  <c r="Z88" i="1" s="1"/>
  <c r="AA104" i="1"/>
  <c r="AB104" i="1" s="1"/>
  <c r="Z104" i="1" s="1"/>
  <c r="AA105" i="1"/>
  <c r="AB105" i="1" s="1"/>
  <c r="Z105" i="1" s="1"/>
  <c r="AA106" i="1"/>
  <c r="AB106" i="1" s="1"/>
  <c r="Z106" i="1" s="1"/>
  <c r="AA107" i="1"/>
  <c r="AB107" i="1" s="1"/>
  <c r="Z107" i="1" s="1"/>
  <c r="AA108" i="1"/>
  <c r="AB108" i="1" s="1"/>
  <c r="Z108" i="1" s="1"/>
  <c r="AA109" i="1"/>
  <c r="AB109" i="1" s="1"/>
  <c r="Z109" i="1" s="1"/>
  <c r="AA110" i="1"/>
  <c r="AB110" i="1" s="1"/>
  <c r="Z110" i="1" s="1"/>
  <c r="AA111" i="1"/>
  <c r="AB111" i="1" s="1"/>
  <c r="Z111" i="1" s="1"/>
  <c r="AA112" i="1"/>
  <c r="AB112" i="1" s="1"/>
  <c r="Z112" i="1" s="1"/>
  <c r="AA124" i="1"/>
  <c r="AB124" i="1" s="1"/>
  <c r="Z124" i="1" s="1"/>
  <c r="AA125" i="1"/>
  <c r="AB125" i="1" s="1"/>
  <c r="Z125" i="1" s="1"/>
  <c r="AA126" i="1"/>
  <c r="AB126" i="1" s="1"/>
  <c r="Z126" i="1" s="1"/>
  <c r="AA127" i="1"/>
  <c r="AB127" i="1" s="1"/>
  <c r="Z127" i="1" s="1"/>
  <c r="AA128" i="1"/>
  <c r="AB128" i="1" s="1"/>
  <c r="Z128" i="1" s="1"/>
  <c r="AA129" i="1"/>
  <c r="AB129" i="1" s="1"/>
  <c r="Z129" i="1" s="1"/>
  <c r="AA130" i="1"/>
  <c r="AB130" i="1" s="1"/>
  <c r="Z130" i="1" s="1"/>
  <c r="AA132" i="1"/>
  <c r="AB132" i="1" s="1"/>
  <c r="Z132" i="1" s="1"/>
  <c r="AA133" i="1"/>
  <c r="AB133" i="1" s="1"/>
  <c r="Z133" i="1" s="1"/>
  <c r="AA134" i="1"/>
  <c r="AB134" i="1" s="1"/>
  <c r="Z134" i="1" s="1"/>
  <c r="AA135" i="1"/>
  <c r="AB135" i="1" s="1"/>
  <c r="Z135" i="1" s="1"/>
  <c r="AA136" i="1"/>
  <c r="AB136" i="1" s="1"/>
  <c r="Z136" i="1" s="1"/>
  <c r="AA137" i="1"/>
  <c r="AB137" i="1" s="1"/>
  <c r="Z137" i="1" s="1"/>
  <c r="AA138" i="1"/>
  <c r="AB138" i="1" s="1"/>
  <c r="Z138" i="1" s="1"/>
  <c r="AA139" i="1"/>
  <c r="AB139" i="1" s="1"/>
  <c r="Z139" i="1" s="1"/>
  <c r="AA140" i="1"/>
  <c r="AB140" i="1" s="1"/>
  <c r="Z140" i="1" s="1"/>
  <c r="AA141" i="1"/>
  <c r="AB141" i="1" s="1"/>
  <c r="Z141" i="1" s="1"/>
  <c r="AA142" i="1"/>
  <c r="AB142" i="1" s="1"/>
  <c r="Z142" i="1" s="1"/>
  <c r="AA143" i="1"/>
  <c r="AB143" i="1" s="1"/>
  <c r="Z143" i="1" s="1"/>
  <c r="AA158" i="1"/>
  <c r="AB158" i="1" s="1"/>
  <c r="Z158" i="1" s="1"/>
  <c r="AA159" i="1"/>
  <c r="AB159" i="1" s="1"/>
  <c r="Z159" i="1" s="1"/>
  <c r="AA160" i="1"/>
  <c r="AB160" i="1" s="1"/>
  <c r="Z160" i="1" s="1"/>
  <c r="AA161" i="1"/>
  <c r="AB161" i="1" s="1"/>
  <c r="Z161" i="1" s="1"/>
  <c r="AA162" i="1"/>
  <c r="AB162" i="1" s="1"/>
  <c r="Z162" i="1" s="1"/>
  <c r="AA163" i="1"/>
  <c r="AB163" i="1" s="1"/>
  <c r="Z163" i="1" s="1"/>
  <c r="AA164" i="1"/>
  <c r="AB164" i="1" s="1"/>
  <c r="Z164" i="1" s="1"/>
  <c r="AA165" i="1"/>
  <c r="AB165" i="1" s="1"/>
  <c r="Z165" i="1" s="1"/>
  <c r="AA166" i="1"/>
  <c r="AB166" i="1" s="1"/>
  <c r="Z166" i="1" s="1"/>
  <c r="AA167" i="1"/>
  <c r="AB167" i="1" s="1"/>
  <c r="Z167" i="1" s="1"/>
  <c r="AA168" i="1"/>
  <c r="AB168" i="1" s="1"/>
  <c r="Z168" i="1" s="1"/>
  <c r="AA169" i="1"/>
  <c r="AB169" i="1" s="1"/>
  <c r="Z169" i="1" s="1"/>
  <c r="AA170" i="1"/>
  <c r="AB170" i="1" s="1"/>
  <c r="Z170" i="1" s="1"/>
  <c r="AA190" i="1"/>
  <c r="AB190" i="1" s="1"/>
  <c r="Z190" i="1" s="1"/>
  <c r="AA191" i="1"/>
  <c r="AB191" i="1" s="1"/>
  <c r="Z191" i="1" s="1"/>
  <c r="AA192" i="1"/>
  <c r="AB192" i="1" s="1"/>
  <c r="Z192" i="1" s="1"/>
  <c r="AA193" i="1"/>
  <c r="AB193" i="1" s="1"/>
  <c r="Z193" i="1" s="1"/>
  <c r="AA194" i="1"/>
  <c r="AB194" i="1" s="1"/>
  <c r="Z194" i="1" s="1"/>
  <c r="AA195" i="1"/>
  <c r="AB195" i="1" s="1"/>
  <c r="Z195" i="1" s="1"/>
  <c r="AA196" i="1"/>
  <c r="AB196" i="1" s="1"/>
  <c r="Z196" i="1" s="1"/>
  <c r="AA199" i="1"/>
  <c r="AB199" i="1" s="1"/>
  <c r="Z199" i="1" s="1"/>
  <c r="AA200" i="1"/>
  <c r="AB200" i="1" s="1"/>
  <c r="Z200" i="1" s="1"/>
  <c r="AA201" i="1"/>
  <c r="AB201" i="1" s="1"/>
  <c r="Z201" i="1" s="1"/>
  <c r="AA202" i="1"/>
  <c r="AB202" i="1" s="1"/>
  <c r="Z202" i="1" s="1"/>
  <c r="AA203" i="1"/>
  <c r="AB203" i="1" s="1"/>
  <c r="Z203" i="1" s="1"/>
  <c r="AA204" i="1"/>
  <c r="AB204" i="1" s="1"/>
  <c r="Z204" i="1" s="1"/>
  <c r="AA208" i="1"/>
  <c r="AB208" i="1" s="1"/>
  <c r="Z208" i="1" s="1"/>
  <c r="AA209" i="1"/>
  <c r="AB209" i="1" s="1"/>
  <c r="Z209" i="1" s="1"/>
  <c r="AA210" i="1"/>
  <c r="AB210" i="1" s="1"/>
  <c r="Z210" i="1" s="1"/>
  <c r="AA211" i="1"/>
  <c r="AB211" i="1" s="1"/>
  <c r="Z211" i="1" s="1"/>
  <c r="AA212" i="1"/>
  <c r="AB212" i="1" s="1"/>
  <c r="Z212" i="1" s="1"/>
  <c r="AA217" i="1"/>
  <c r="AB217" i="1" s="1"/>
  <c r="Z217" i="1" s="1"/>
  <c r="AA218" i="1"/>
  <c r="AB218" i="1" s="1"/>
  <c r="Z218" i="1" s="1"/>
  <c r="AA219" i="1"/>
  <c r="AB219" i="1" s="1"/>
  <c r="Z219" i="1" s="1"/>
  <c r="AA220" i="1"/>
  <c r="AB220" i="1" s="1"/>
  <c r="Z220" i="1" s="1"/>
  <c r="AA221" i="1"/>
  <c r="AB221" i="1" s="1"/>
  <c r="Z221" i="1" s="1"/>
  <c r="AA222" i="1"/>
  <c r="AB222" i="1" s="1"/>
  <c r="Z222" i="1" s="1"/>
  <c r="AA223" i="1"/>
  <c r="AB223" i="1" s="1"/>
  <c r="Z223" i="1" s="1"/>
  <c r="AA224" i="1"/>
  <c r="AB224" i="1" s="1"/>
  <c r="Z224" i="1" s="1"/>
  <c r="AA225" i="1"/>
  <c r="AB225" i="1" s="1"/>
  <c r="Z225" i="1" s="1"/>
  <c r="AA226" i="1"/>
  <c r="AB226" i="1" s="1"/>
  <c r="Z226" i="1" s="1"/>
  <c r="AA227" i="1"/>
  <c r="AB227" i="1" s="1"/>
  <c r="Z227" i="1" s="1"/>
  <c r="AA238" i="1"/>
  <c r="AB238" i="1" s="1"/>
  <c r="Z238" i="1" s="1"/>
  <c r="AA239" i="1"/>
  <c r="AB239" i="1" s="1"/>
  <c r="Z239" i="1" s="1"/>
  <c r="AA240" i="1"/>
  <c r="AB240" i="1" s="1"/>
  <c r="Z240" i="1" s="1"/>
  <c r="AA241" i="1"/>
  <c r="AB241" i="1" s="1"/>
  <c r="Z241" i="1" s="1"/>
  <c r="AA242" i="1"/>
  <c r="AB242" i="1" s="1"/>
  <c r="Z242" i="1" s="1"/>
  <c r="AA243" i="1"/>
  <c r="AB243" i="1" s="1"/>
  <c r="Z243" i="1" s="1"/>
  <c r="AA244" i="1"/>
  <c r="AB244" i="1" s="1"/>
  <c r="Z244" i="1" s="1"/>
  <c r="AA245" i="1"/>
  <c r="AB245" i="1" s="1"/>
  <c r="Z245" i="1" s="1"/>
  <c r="AA246" i="1"/>
  <c r="AB246" i="1" s="1"/>
  <c r="Z246" i="1" s="1"/>
  <c r="AA247" i="1"/>
  <c r="AB247" i="1" s="1"/>
  <c r="Z247" i="1" s="1"/>
  <c r="AA248" i="1"/>
  <c r="AB248" i="1" s="1"/>
  <c r="Z248" i="1" s="1"/>
  <c r="AA249" i="1"/>
  <c r="AB249" i="1" s="1"/>
  <c r="Z249" i="1" s="1"/>
  <c r="AA250" i="1"/>
  <c r="AB250" i="1" s="1"/>
  <c r="Z250" i="1" s="1"/>
  <c r="AA251" i="1"/>
  <c r="AB251" i="1" s="1"/>
  <c r="Z251" i="1" s="1"/>
  <c r="AA252" i="1"/>
  <c r="AB252" i="1" s="1"/>
  <c r="Z252" i="1" s="1"/>
  <c r="AA263" i="1"/>
  <c r="AB263" i="1" s="1"/>
  <c r="Z263" i="1" s="1"/>
  <c r="AA264" i="1"/>
  <c r="AB264" i="1" s="1"/>
  <c r="Z264" i="1" s="1"/>
  <c r="AA265" i="1"/>
  <c r="AB265" i="1" s="1"/>
  <c r="Z265" i="1" s="1"/>
  <c r="AA266" i="1"/>
  <c r="AB266" i="1" s="1"/>
  <c r="Z266" i="1" s="1"/>
  <c r="AA267" i="1"/>
  <c r="AB267" i="1" s="1"/>
  <c r="Z267" i="1" s="1"/>
  <c r="AA268" i="1"/>
  <c r="AB268" i="1" s="1"/>
  <c r="Z268" i="1" s="1"/>
  <c r="AA269" i="1"/>
  <c r="AB269" i="1" s="1"/>
  <c r="Z269" i="1" s="1"/>
  <c r="AA284" i="1"/>
  <c r="AB284" i="1" s="1"/>
  <c r="Z284" i="1" s="1"/>
  <c r="AA285" i="1"/>
  <c r="AB285" i="1" s="1"/>
  <c r="Z285" i="1" s="1"/>
  <c r="AA286" i="1"/>
  <c r="AB286" i="1" s="1"/>
  <c r="Z286" i="1" s="1"/>
  <c r="AA287" i="1"/>
  <c r="AB287" i="1" s="1"/>
  <c r="Z287" i="1" s="1"/>
  <c r="AA288" i="1"/>
  <c r="AB288" i="1" s="1"/>
  <c r="Z288" i="1" s="1"/>
  <c r="AA289" i="1"/>
  <c r="AB289" i="1" s="1"/>
  <c r="Z289" i="1" s="1"/>
  <c r="AA290" i="1"/>
  <c r="AB290" i="1" s="1"/>
  <c r="Z290" i="1" s="1"/>
  <c r="AA304" i="1"/>
  <c r="AB304" i="1" s="1"/>
  <c r="Z304" i="1" s="1"/>
  <c r="AA305" i="1"/>
  <c r="AB305" i="1" s="1"/>
  <c r="Z305" i="1" s="1"/>
  <c r="AA306" i="1"/>
  <c r="AB306" i="1" s="1"/>
  <c r="Z306" i="1" s="1"/>
  <c r="AA307" i="1"/>
  <c r="AB307" i="1" s="1"/>
  <c r="Z307" i="1" s="1"/>
  <c r="AA308" i="1"/>
  <c r="AB308" i="1" s="1"/>
  <c r="Z308" i="1" s="1"/>
  <c r="AA309" i="1"/>
  <c r="AB309" i="1" s="1"/>
  <c r="Z309" i="1" s="1"/>
  <c r="AA310" i="1"/>
  <c r="AB310" i="1" s="1"/>
  <c r="Z310" i="1" s="1"/>
  <c r="AA311" i="1"/>
  <c r="AB311" i="1" s="1"/>
  <c r="Z311" i="1" s="1"/>
  <c r="AA312" i="1"/>
  <c r="AB312" i="1" s="1"/>
  <c r="Z312" i="1" s="1"/>
  <c r="AA313" i="1"/>
  <c r="AB313" i="1" s="1"/>
  <c r="Z313" i="1" s="1"/>
  <c r="AA314" i="1"/>
  <c r="AB314" i="1" s="1"/>
  <c r="Z314" i="1" s="1"/>
  <c r="AA315" i="1"/>
  <c r="AB315" i="1" s="1"/>
  <c r="Z315" i="1" s="1"/>
  <c r="AA316" i="1"/>
  <c r="AB316" i="1" s="1"/>
  <c r="Z316" i="1" s="1"/>
  <c r="AA317" i="1"/>
  <c r="AB317" i="1" s="1"/>
  <c r="Z317" i="1" s="1"/>
  <c r="AA318" i="1"/>
  <c r="AB318" i="1" s="1"/>
  <c r="Z318" i="1" s="1"/>
  <c r="AA319" i="1"/>
  <c r="AB319" i="1" s="1"/>
  <c r="Z319" i="1" s="1"/>
  <c r="AA320" i="1"/>
  <c r="AB320" i="1" s="1"/>
  <c r="Z320" i="1" s="1"/>
  <c r="AA321" i="1"/>
  <c r="AB321" i="1" s="1"/>
  <c r="Z321" i="1" s="1"/>
  <c r="AA322" i="1"/>
  <c r="AB322" i="1" s="1"/>
  <c r="Z322" i="1" s="1"/>
  <c r="AA323" i="1"/>
  <c r="AB323" i="1" s="1"/>
  <c r="Z323" i="1" s="1"/>
  <c r="AA324" i="1"/>
  <c r="AB324" i="1" s="1"/>
  <c r="Z324" i="1" s="1"/>
  <c r="AA325" i="1"/>
  <c r="AB325" i="1" s="1"/>
  <c r="Z325" i="1" s="1"/>
  <c r="AA326" i="1"/>
  <c r="AB326" i="1" s="1"/>
  <c r="Z326" i="1" s="1"/>
  <c r="AA327" i="1"/>
  <c r="AB327" i="1" s="1"/>
  <c r="Z327" i="1" s="1"/>
  <c r="AA328" i="1"/>
  <c r="AB328" i="1" s="1"/>
  <c r="Z328" i="1" s="1"/>
  <c r="AA329" i="1"/>
  <c r="AB329" i="1" s="1"/>
  <c r="Z329" i="1" s="1"/>
  <c r="AA330" i="1"/>
  <c r="AB330" i="1" s="1"/>
  <c r="Z330" i="1" s="1"/>
  <c r="AA331" i="1"/>
  <c r="AB331" i="1" s="1"/>
  <c r="Z331" i="1" s="1"/>
  <c r="AA332" i="1"/>
  <c r="AB332" i="1" s="1"/>
  <c r="Z332" i="1" s="1"/>
  <c r="AA333" i="1"/>
  <c r="AB333" i="1" s="1"/>
  <c r="Z333" i="1" s="1"/>
  <c r="AA334" i="1"/>
  <c r="AB334" i="1" s="1"/>
  <c r="Z334" i="1" s="1"/>
  <c r="AA335" i="1"/>
  <c r="AB335" i="1" s="1"/>
  <c r="Z335" i="1" s="1"/>
  <c r="AA336" i="1"/>
  <c r="AB336" i="1" s="1"/>
  <c r="Z336" i="1" s="1"/>
  <c r="AA337" i="1"/>
  <c r="AB337" i="1" s="1"/>
  <c r="Z337" i="1" s="1"/>
  <c r="AA338" i="1"/>
  <c r="AB338" i="1" s="1"/>
  <c r="Z338" i="1" s="1"/>
  <c r="AA339" i="1"/>
  <c r="AB339" i="1" s="1"/>
  <c r="Z339" i="1" s="1"/>
  <c r="AA340" i="1"/>
  <c r="AB340" i="1" s="1"/>
  <c r="Z340" i="1" s="1"/>
  <c r="AA341" i="1"/>
  <c r="AB341" i="1" s="1"/>
  <c r="Z341" i="1" s="1"/>
  <c r="AA342" i="1"/>
  <c r="AB342" i="1" s="1"/>
  <c r="Z342" i="1" s="1"/>
  <c r="AA343" i="1"/>
  <c r="AB343" i="1" s="1"/>
  <c r="Z343" i="1" s="1"/>
  <c r="AA344" i="1"/>
  <c r="AB344" i="1" s="1"/>
  <c r="Z344" i="1" s="1"/>
  <c r="AA345" i="1"/>
  <c r="AB345" i="1" s="1"/>
  <c r="Z345" i="1" s="1"/>
  <c r="AA346" i="1"/>
  <c r="AB346" i="1" s="1"/>
  <c r="Z346" i="1" s="1"/>
  <c r="AA347" i="1"/>
  <c r="AB347" i="1" s="1"/>
  <c r="Z347" i="1" s="1"/>
  <c r="AA348" i="1"/>
  <c r="AB348" i="1" s="1"/>
  <c r="Z348" i="1" s="1"/>
  <c r="AA349" i="1"/>
  <c r="AB349" i="1" s="1"/>
  <c r="Z349" i="1" s="1"/>
  <c r="AA350" i="1"/>
  <c r="AB350" i="1" s="1"/>
  <c r="Z350" i="1" s="1"/>
  <c r="AA351" i="1"/>
  <c r="AB351" i="1" s="1"/>
  <c r="Z351" i="1" s="1"/>
  <c r="AA352" i="1"/>
  <c r="AB352" i="1" s="1"/>
  <c r="Z352" i="1" s="1"/>
  <c r="AA353" i="1"/>
  <c r="AB353" i="1" s="1"/>
  <c r="Z353" i="1" s="1"/>
  <c r="AA354" i="1"/>
  <c r="AB354" i="1" s="1"/>
  <c r="Z354" i="1" s="1"/>
  <c r="AA355" i="1"/>
  <c r="AB355" i="1" s="1"/>
  <c r="Z355" i="1" s="1"/>
  <c r="AA356" i="1"/>
  <c r="AB356" i="1" s="1"/>
  <c r="Z356" i="1" s="1"/>
  <c r="AA357" i="1"/>
  <c r="AB357" i="1" s="1"/>
  <c r="Z357" i="1" s="1"/>
  <c r="AA358" i="1"/>
  <c r="AB358" i="1" s="1"/>
  <c r="Z358" i="1" s="1"/>
  <c r="AA359" i="1"/>
  <c r="AB359" i="1" s="1"/>
  <c r="Z359" i="1" s="1"/>
  <c r="AA360" i="1"/>
  <c r="AB360" i="1" s="1"/>
  <c r="Z360" i="1" s="1"/>
  <c r="AA361" i="1"/>
  <c r="AB361" i="1" s="1"/>
  <c r="Z361" i="1" s="1"/>
  <c r="AA362" i="1"/>
  <c r="AB362" i="1" s="1"/>
  <c r="Z362" i="1" s="1"/>
  <c r="AA363" i="1"/>
  <c r="AB363" i="1" s="1"/>
  <c r="Z363" i="1" s="1"/>
  <c r="AA364" i="1"/>
  <c r="AB364" i="1" s="1"/>
  <c r="Z364" i="1" s="1"/>
  <c r="AA365" i="1"/>
  <c r="AB365" i="1" s="1"/>
  <c r="Z365" i="1" s="1"/>
  <c r="AA366" i="1"/>
  <c r="AB366" i="1" s="1"/>
  <c r="Z366" i="1" s="1"/>
  <c r="AA367" i="1"/>
  <c r="AB367" i="1" s="1"/>
  <c r="Z367" i="1" s="1"/>
  <c r="AA368" i="1"/>
  <c r="AB368" i="1" s="1"/>
  <c r="Z368" i="1" s="1"/>
  <c r="AA369" i="1"/>
  <c r="AB369" i="1" s="1"/>
  <c r="Z369" i="1" s="1"/>
  <c r="AA370" i="1"/>
  <c r="AB370" i="1" s="1"/>
  <c r="Z370" i="1" s="1"/>
  <c r="AA371" i="1"/>
  <c r="AB371" i="1" s="1"/>
  <c r="Z371" i="1" s="1"/>
  <c r="AA372" i="1"/>
  <c r="AB372" i="1" s="1"/>
  <c r="Z372" i="1" s="1"/>
  <c r="AA373" i="1"/>
  <c r="AB373" i="1" s="1"/>
  <c r="Z373" i="1" s="1"/>
  <c r="AA374" i="1"/>
  <c r="AB374" i="1" s="1"/>
  <c r="Z374" i="1" s="1"/>
  <c r="AA375" i="1"/>
  <c r="AB375" i="1" s="1"/>
  <c r="Z375" i="1" s="1"/>
  <c r="AA376" i="1"/>
  <c r="AB376" i="1" s="1"/>
  <c r="Z376" i="1" s="1"/>
  <c r="AA377" i="1"/>
  <c r="AB377" i="1" s="1"/>
  <c r="Z377" i="1" s="1"/>
  <c r="AA378" i="1"/>
  <c r="AB378" i="1" s="1"/>
  <c r="Z378" i="1" s="1"/>
  <c r="AA379" i="1"/>
  <c r="AB379" i="1" s="1"/>
  <c r="Z379" i="1" s="1"/>
  <c r="AA380" i="1"/>
  <c r="AB380" i="1" s="1"/>
  <c r="Z380" i="1" s="1"/>
  <c r="AA381" i="1"/>
  <c r="AB381" i="1" s="1"/>
  <c r="Z381" i="1" s="1"/>
  <c r="AA382" i="1"/>
  <c r="AB382" i="1" s="1"/>
  <c r="Z382" i="1" s="1"/>
  <c r="AA383" i="1"/>
  <c r="AB383" i="1" s="1"/>
  <c r="Z383" i="1" s="1"/>
  <c r="AA384" i="1"/>
  <c r="AB384" i="1" s="1"/>
  <c r="Z384" i="1" s="1"/>
  <c r="AA385" i="1"/>
  <c r="AB385" i="1" s="1"/>
  <c r="Z385" i="1" s="1"/>
  <c r="AA386" i="1"/>
  <c r="AB386" i="1" s="1"/>
  <c r="Z386" i="1" s="1"/>
  <c r="AA387" i="1"/>
  <c r="AB387" i="1" s="1"/>
  <c r="Z387" i="1" s="1"/>
  <c r="AA388" i="1"/>
  <c r="AB388" i="1" s="1"/>
  <c r="Z388" i="1" s="1"/>
  <c r="AA389" i="1"/>
  <c r="AB389" i="1" s="1"/>
  <c r="Z389" i="1" s="1"/>
  <c r="AA390" i="1"/>
  <c r="AB390" i="1" s="1"/>
  <c r="Z390" i="1" s="1"/>
  <c r="AA391" i="1"/>
  <c r="AB391" i="1" s="1"/>
  <c r="Z391" i="1" s="1"/>
  <c r="AA392" i="1"/>
  <c r="AB392" i="1" s="1"/>
  <c r="Z392" i="1" s="1"/>
  <c r="AA393" i="1"/>
  <c r="AB393" i="1" s="1"/>
  <c r="Z393" i="1" s="1"/>
  <c r="AA394" i="1"/>
  <c r="AB394" i="1" s="1"/>
  <c r="Z394" i="1" s="1"/>
  <c r="AA395" i="1"/>
  <c r="AB395" i="1" s="1"/>
  <c r="Z395" i="1" s="1"/>
  <c r="AA396" i="1"/>
  <c r="AB396" i="1" s="1"/>
  <c r="Z396" i="1" s="1"/>
  <c r="AA397" i="1"/>
  <c r="AB397" i="1" s="1"/>
  <c r="Z397" i="1" s="1"/>
  <c r="AA398" i="1"/>
  <c r="AB398" i="1" s="1"/>
  <c r="Z398" i="1" s="1"/>
  <c r="AA399" i="1"/>
  <c r="AB399" i="1" s="1"/>
  <c r="Z399" i="1" s="1"/>
  <c r="AA400" i="1"/>
  <c r="AB400" i="1" s="1"/>
  <c r="Z400" i="1" s="1"/>
  <c r="AA401" i="1"/>
  <c r="AB401" i="1" s="1"/>
  <c r="Z401" i="1" s="1"/>
  <c r="AA402" i="1"/>
  <c r="AB402" i="1" s="1"/>
  <c r="Z402" i="1" s="1"/>
  <c r="AA403" i="1"/>
  <c r="AB403" i="1" s="1"/>
  <c r="Z403" i="1" s="1"/>
  <c r="AA404" i="1"/>
  <c r="AB404" i="1" s="1"/>
  <c r="Z404" i="1" s="1"/>
  <c r="AA405" i="1"/>
  <c r="AB405" i="1" s="1"/>
  <c r="Z405" i="1" s="1"/>
  <c r="AA406" i="1"/>
  <c r="AB406" i="1" s="1"/>
  <c r="Z406" i="1" s="1"/>
  <c r="AA407" i="1"/>
  <c r="AB407" i="1" s="1"/>
  <c r="Z407" i="1" s="1"/>
  <c r="AA408" i="1"/>
  <c r="AB408" i="1" s="1"/>
  <c r="Z408" i="1" s="1"/>
  <c r="AA409" i="1"/>
  <c r="AB409" i="1" s="1"/>
  <c r="Z409" i="1" s="1"/>
  <c r="AA410" i="1"/>
  <c r="AB410" i="1" s="1"/>
  <c r="Z410" i="1" s="1"/>
  <c r="AA411" i="1"/>
  <c r="AB411" i="1" s="1"/>
  <c r="Z411" i="1" s="1"/>
  <c r="AA412" i="1"/>
  <c r="AB412" i="1" s="1"/>
  <c r="Z412" i="1" s="1"/>
  <c r="AA413" i="1"/>
  <c r="AB413" i="1" s="1"/>
  <c r="Z413" i="1" s="1"/>
  <c r="AA414" i="1"/>
  <c r="AB414" i="1" s="1"/>
  <c r="Z414" i="1" s="1"/>
  <c r="AA415" i="1"/>
  <c r="AB415" i="1" s="1"/>
  <c r="Z415" i="1" s="1"/>
  <c r="AA416" i="1"/>
  <c r="AB416" i="1" s="1"/>
  <c r="Z416" i="1" s="1"/>
  <c r="AA417" i="1"/>
  <c r="AB417" i="1" s="1"/>
  <c r="Z417" i="1" s="1"/>
  <c r="AA418" i="1"/>
  <c r="AB418" i="1" s="1"/>
  <c r="Z418" i="1" s="1"/>
  <c r="AA419" i="1"/>
  <c r="AB419" i="1" s="1"/>
  <c r="Z419" i="1" s="1"/>
  <c r="AA420" i="1"/>
  <c r="AB420" i="1" s="1"/>
  <c r="Z420" i="1" s="1"/>
  <c r="AA421" i="1"/>
  <c r="AB421" i="1" s="1"/>
  <c r="Z421" i="1" s="1"/>
  <c r="AA422" i="1"/>
  <c r="AB422" i="1" s="1"/>
  <c r="Z422" i="1" s="1"/>
  <c r="AA423" i="1"/>
  <c r="AB423" i="1" s="1"/>
  <c r="Z423" i="1" s="1"/>
  <c r="AA424" i="1"/>
  <c r="AB424" i="1" s="1"/>
  <c r="Z424" i="1" s="1"/>
  <c r="AA425" i="1"/>
  <c r="AB425" i="1" s="1"/>
  <c r="Z425" i="1" s="1"/>
  <c r="AA426" i="1"/>
  <c r="AB426" i="1" s="1"/>
  <c r="Z426" i="1" s="1"/>
  <c r="AA427" i="1"/>
  <c r="AB427" i="1" s="1"/>
  <c r="Z427" i="1" s="1"/>
  <c r="AA428" i="1"/>
  <c r="AB428" i="1" s="1"/>
  <c r="Z428" i="1" s="1"/>
  <c r="AA429" i="1"/>
  <c r="AB429" i="1" s="1"/>
  <c r="Z429" i="1" s="1"/>
  <c r="AA430" i="1"/>
  <c r="AB430" i="1" s="1"/>
  <c r="Z430" i="1" s="1"/>
  <c r="AA431" i="1"/>
  <c r="AB431" i="1" s="1"/>
  <c r="Z431" i="1" s="1"/>
  <c r="AA432" i="1"/>
  <c r="AB432" i="1" s="1"/>
  <c r="Z432" i="1" s="1"/>
  <c r="AA433" i="1"/>
  <c r="AB433" i="1" s="1"/>
  <c r="Z433" i="1" s="1"/>
  <c r="AA434" i="1"/>
  <c r="AB434" i="1" s="1"/>
  <c r="Z434" i="1" s="1"/>
  <c r="AA435" i="1"/>
  <c r="AB435" i="1" s="1"/>
  <c r="Z435" i="1" s="1"/>
  <c r="AA436" i="1"/>
  <c r="AB436" i="1" s="1"/>
  <c r="Z436" i="1" s="1"/>
  <c r="AA437" i="1"/>
  <c r="AB437" i="1" s="1"/>
  <c r="Z437" i="1" s="1"/>
  <c r="AA438" i="1"/>
  <c r="AB438" i="1" s="1"/>
  <c r="Z438" i="1" s="1"/>
  <c r="AA439" i="1"/>
  <c r="AB439" i="1" s="1"/>
  <c r="Z439" i="1" s="1"/>
  <c r="AA440" i="1"/>
  <c r="AB440" i="1" s="1"/>
  <c r="Z440" i="1" s="1"/>
  <c r="AA441" i="1"/>
  <c r="AB441" i="1" s="1"/>
  <c r="Z441" i="1" s="1"/>
  <c r="AA442" i="1"/>
  <c r="AB442" i="1" s="1"/>
  <c r="Z442" i="1" s="1"/>
  <c r="AA443" i="1"/>
  <c r="AB443" i="1" s="1"/>
  <c r="Z443" i="1" s="1"/>
  <c r="AA444" i="1"/>
  <c r="AB444" i="1" s="1"/>
  <c r="Z444" i="1" s="1"/>
  <c r="AA445" i="1"/>
  <c r="AB445" i="1" s="1"/>
  <c r="Z445" i="1" s="1"/>
  <c r="AA446" i="1"/>
  <c r="AB446" i="1" s="1"/>
  <c r="Z446" i="1" s="1"/>
  <c r="AA447" i="1"/>
  <c r="AB447" i="1" s="1"/>
  <c r="Z447" i="1" s="1"/>
  <c r="AA448" i="1"/>
  <c r="AB448" i="1" s="1"/>
  <c r="Z448" i="1" s="1"/>
  <c r="AA449" i="1"/>
  <c r="AB449" i="1" s="1"/>
  <c r="Z449" i="1" s="1"/>
  <c r="AA450" i="1"/>
  <c r="AB450" i="1" s="1"/>
  <c r="Z450" i="1" s="1"/>
  <c r="AA451" i="1"/>
  <c r="AB451" i="1" s="1"/>
  <c r="Z451" i="1" s="1"/>
  <c r="AA452" i="1"/>
  <c r="AB452" i="1" s="1"/>
  <c r="Z452" i="1" s="1"/>
  <c r="AA453" i="1"/>
  <c r="AB453" i="1" s="1"/>
  <c r="Z453" i="1" s="1"/>
  <c r="AA454" i="1"/>
  <c r="AB454" i="1" s="1"/>
  <c r="Z454" i="1" s="1"/>
  <c r="AA455" i="1"/>
  <c r="AB455" i="1" s="1"/>
  <c r="Z455" i="1" s="1"/>
  <c r="AA456" i="1"/>
  <c r="AB456" i="1" s="1"/>
  <c r="Z456" i="1" s="1"/>
  <c r="AA457" i="1"/>
  <c r="AB457" i="1" s="1"/>
  <c r="Z457" i="1" s="1"/>
  <c r="AA458" i="1"/>
  <c r="AB458" i="1" s="1"/>
  <c r="Z458" i="1" s="1"/>
  <c r="AA459" i="1"/>
  <c r="AB459" i="1" s="1"/>
  <c r="Z459" i="1" s="1"/>
  <c r="AA460" i="1"/>
  <c r="AB460" i="1" s="1"/>
  <c r="Z460" i="1" s="1"/>
  <c r="AA461" i="1"/>
  <c r="AB461" i="1" s="1"/>
  <c r="Z461" i="1" s="1"/>
  <c r="AA462" i="1"/>
  <c r="AB462" i="1" s="1"/>
  <c r="Z462" i="1" s="1"/>
  <c r="AA463" i="1"/>
  <c r="AB463" i="1" s="1"/>
  <c r="Z463" i="1" s="1"/>
  <c r="AA464" i="1"/>
  <c r="AB464" i="1" s="1"/>
  <c r="Z464" i="1" s="1"/>
  <c r="AA465" i="1"/>
  <c r="AB465" i="1" s="1"/>
  <c r="Z465" i="1" s="1"/>
  <c r="AA466" i="1"/>
  <c r="AB466" i="1" s="1"/>
  <c r="Z466" i="1" s="1"/>
  <c r="AA467" i="1"/>
  <c r="AB467" i="1" s="1"/>
  <c r="Z467" i="1" s="1"/>
  <c r="AA468" i="1"/>
  <c r="AB468" i="1" s="1"/>
  <c r="Z468" i="1" s="1"/>
  <c r="W20" i="1"/>
  <c r="X20" i="1" s="1"/>
  <c r="V20" i="1" s="1"/>
  <c r="W33" i="1"/>
  <c r="X33" i="1" s="1"/>
  <c r="V33" i="1" s="1"/>
  <c r="W49" i="1"/>
  <c r="X49" i="1" s="1"/>
  <c r="V49" i="1" s="1"/>
  <c r="W50" i="1"/>
  <c r="X50" i="1" s="1"/>
  <c r="V50" i="1" s="1"/>
  <c r="W51" i="1"/>
  <c r="X51" i="1" s="1"/>
  <c r="V51" i="1" s="1"/>
  <c r="W53" i="1"/>
  <c r="X53" i="1" s="1"/>
  <c r="V53" i="1" s="1"/>
  <c r="W54" i="1"/>
  <c r="X54" i="1" s="1"/>
  <c r="V54" i="1" s="1"/>
  <c r="W55" i="1"/>
  <c r="X55" i="1" s="1"/>
  <c r="V55" i="1" s="1"/>
  <c r="W58" i="1"/>
  <c r="X58" i="1" s="1"/>
  <c r="V58" i="1" s="1"/>
  <c r="W59" i="1"/>
  <c r="X59" i="1" s="1"/>
  <c r="V59" i="1" s="1"/>
  <c r="W60" i="1"/>
  <c r="X60" i="1" s="1"/>
  <c r="V60" i="1" s="1"/>
  <c r="W61" i="1"/>
  <c r="X61" i="1" s="1"/>
  <c r="V61" i="1" s="1"/>
  <c r="W62" i="1"/>
  <c r="X62" i="1" s="1"/>
  <c r="V62" i="1" s="1"/>
  <c r="W63" i="1"/>
  <c r="X63" i="1" s="1"/>
  <c r="V63" i="1" s="1"/>
  <c r="W64" i="1"/>
  <c r="X64" i="1" s="1"/>
  <c r="V64" i="1" s="1"/>
  <c r="W66" i="1"/>
  <c r="X66" i="1" s="1"/>
  <c r="V66" i="1" s="1"/>
  <c r="W70" i="1"/>
  <c r="X70" i="1" s="1"/>
  <c r="V70" i="1" s="1"/>
  <c r="W71" i="1"/>
  <c r="X71" i="1" s="1"/>
  <c r="V71" i="1" s="1"/>
  <c r="W72" i="1"/>
  <c r="X72" i="1" s="1"/>
  <c r="V72" i="1" s="1"/>
  <c r="W73" i="1"/>
  <c r="X73" i="1" s="1"/>
  <c r="V73" i="1" s="1"/>
  <c r="W74" i="1"/>
  <c r="X74" i="1" s="1"/>
  <c r="V74" i="1" s="1"/>
  <c r="W75" i="1"/>
  <c r="X75" i="1" s="1"/>
  <c r="V75" i="1" s="1"/>
  <c r="W76" i="1"/>
  <c r="X76" i="1" s="1"/>
  <c r="V76" i="1" s="1"/>
  <c r="W87" i="1"/>
  <c r="X87" i="1" s="1"/>
  <c r="V87" i="1" s="1"/>
  <c r="W88" i="1"/>
  <c r="X88" i="1" s="1"/>
  <c r="V88" i="1" s="1"/>
  <c r="W104" i="1"/>
  <c r="X104" i="1" s="1"/>
  <c r="V104" i="1" s="1"/>
  <c r="W106" i="1"/>
  <c r="X106" i="1" s="1"/>
  <c r="V106" i="1" s="1"/>
  <c r="W107" i="1"/>
  <c r="X107" i="1" s="1"/>
  <c r="V107" i="1" s="1"/>
  <c r="W108" i="1"/>
  <c r="X108" i="1" s="1"/>
  <c r="V108" i="1" s="1"/>
  <c r="W109" i="1"/>
  <c r="X109" i="1" s="1"/>
  <c r="V109" i="1" s="1"/>
  <c r="W110" i="1"/>
  <c r="X110" i="1" s="1"/>
  <c r="V110" i="1" s="1"/>
  <c r="W111" i="1"/>
  <c r="X111" i="1" s="1"/>
  <c r="V111" i="1" s="1"/>
  <c r="W124" i="1"/>
  <c r="X124" i="1" s="1"/>
  <c r="V124" i="1" s="1"/>
  <c r="W125" i="1"/>
  <c r="X125" i="1" s="1"/>
  <c r="V125" i="1" s="1"/>
  <c r="W126" i="1"/>
  <c r="X126" i="1" s="1"/>
  <c r="V126" i="1" s="1"/>
  <c r="W127" i="1"/>
  <c r="X127" i="1" s="1"/>
  <c r="V127" i="1" s="1"/>
  <c r="W128" i="1"/>
  <c r="X128" i="1" s="1"/>
  <c r="V128" i="1" s="1"/>
  <c r="W130" i="1"/>
  <c r="X130" i="1" s="1"/>
  <c r="V130" i="1" s="1"/>
  <c r="W132" i="1"/>
  <c r="X132" i="1" s="1"/>
  <c r="V132" i="1" s="1"/>
  <c r="W133" i="1"/>
  <c r="X133" i="1" s="1"/>
  <c r="V133" i="1" s="1"/>
  <c r="W134" i="1"/>
  <c r="X134" i="1" s="1"/>
  <c r="V134" i="1" s="1"/>
  <c r="W135" i="1"/>
  <c r="X135" i="1" s="1"/>
  <c r="V135" i="1" s="1"/>
  <c r="W136" i="1"/>
  <c r="X136" i="1" s="1"/>
  <c r="V136" i="1" s="1"/>
  <c r="W138" i="1"/>
  <c r="X138" i="1" s="1"/>
  <c r="V138" i="1" s="1"/>
  <c r="W140" i="1"/>
  <c r="X140" i="1" s="1"/>
  <c r="V140" i="1" s="1"/>
  <c r="W141" i="1"/>
  <c r="X141" i="1" s="1"/>
  <c r="V141" i="1" s="1"/>
  <c r="W142" i="1"/>
  <c r="X142" i="1" s="1"/>
  <c r="V142" i="1" s="1"/>
  <c r="W143" i="1"/>
  <c r="X143" i="1" s="1"/>
  <c r="V143" i="1" s="1"/>
  <c r="W158" i="1"/>
  <c r="X158" i="1" s="1"/>
  <c r="V158" i="1" s="1"/>
  <c r="W159" i="1"/>
  <c r="X159" i="1" s="1"/>
  <c r="V159" i="1" s="1"/>
  <c r="W160" i="1"/>
  <c r="X160" i="1" s="1"/>
  <c r="V160" i="1" s="1"/>
  <c r="W161" i="1"/>
  <c r="X161" i="1" s="1"/>
  <c r="V161" i="1" s="1"/>
  <c r="W162" i="1"/>
  <c r="X162" i="1" s="1"/>
  <c r="V162" i="1" s="1"/>
  <c r="W164" i="1"/>
  <c r="X164" i="1" s="1"/>
  <c r="V164" i="1" s="1"/>
  <c r="W166" i="1"/>
  <c r="X166" i="1" s="1"/>
  <c r="V166" i="1" s="1"/>
  <c r="W167" i="1"/>
  <c r="X167" i="1" s="1"/>
  <c r="V167" i="1" s="1"/>
  <c r="W168" i="1"/>
  <c r="X168" i="1" s="1"/>
  <c r="V168" i="1" s="1"/>
  <c r="W169" i="1"/>
  <c r="X169" i="1" s="1"/>
  <c r="V169" i="1" s="1"/>
  <c r="W170" i="1"/>
  <c r="X170" i="1" s="1"/>
  <c r="V170" i="1" s="1"/>
  <c r="W190" i="1"/>
  <c r="X190" i="1" s="1"/>
  <c r="V190" i="1" s="1"/>
  <c r="W191" i="1"/>
  <c r="X191" i="1" s="1"/>
  <c r="V191" i="1" s="1"/>
  <c r="W192" i="1"/>
  <c r="X192" i="1" s="1"/>
  <c r="V192" i="1" s="1"/>
  <c r="W193" i="1"/>
  <c r="X193" i="1" s="1"/>
  <c r="V193" i="1" s="1"/>
  <c r="W194" i="1"/>
  <c r="X194" i="1" s="1"/>
  <c r="V194" i="1" s="1"/>
  <c r="W195" i="1"/>
  <c r="X195" i="1" s="1"/>
  <c r="V195" i="1" s="1"/>
  <c r="W196" i="1"/>
  <c r="X196" i="1" s="1"/>
  <c r="V196" i="1" s="1"/>
  <c r="W199" i="1"/>
  <c r="X199" i="1" s="1"/>
  <c r="V199" i="1" s="1"/>
  <c r="W200" i="1"/>
  <c r="X200" i="1" s="1"/>
  <c r="V200" i="1" s="1"/>
  <c r="W201" i="1"/>
  <c r="X201" i="1" s="1"/>
  <c r="V201" i="1" s="1"/>
  <c r="W202" i="1"/>
  <c r="X202" i="1" s="1"/>
  <c r="V202" i="1" s="1"/>
  <c r="W204" i="1"/>
  <c r="X204" i="1" s="1"/>
  <c r="V204" i="1" s="1"/>
  <c r="W208" i="1"/>
  <c r="X208" i="1" s="1"/>
  <c r="V208" i="1" s="1"/>
  <c r="W209" i="1"/>
  <c r="X209" i="1" s="1"/>
  <c r="V209" i="1" s="1"/>
  <c r="W210" i="1"/>
  <c r="X210" i="1" s="1"/>
  <c r="V210" i="1" s="1"/>
  <c r="W211" i="1"/>
  <c r="X211" i="1" s="1"/>
  <c r="V211" i="1" s="1"/>
  <c r="W212" i="1"/>
  <c r="X212" i="1" s="1"/>
  <c r="V212" i="1" s="1"/>
  <c r="W217" i="1"/>
  <c r="X217" i="1" s="1"/>
  <c r="V217" i="1" s="1"/>
  <c r="W218" i="1"/>
  <c r="X218" i="1" s="1"/>
  <c r="V218" i="1" s="1"/>
  <c r="W219" i="1"/>
  <c r="X219" i="1" s="1"/>
  <c r="V219" i="1" s="1"/>
  <c r="W222" i="1"/>
  <c r="X222" i="1" s="1"/>
  <c r="V222" i="1" s="1"/>
  <c r="W223" i="1"/>
  <c r="X223" i="1" s="1"/>
  <c r="V223" i="1" s="1"/>
  <c r="W224" i="1"/>
  <c r="X224" i="1" s="1"/>
  <c r="V224" i="1" s="1"/>
  <c r="W225" i="1"/>
  <c r="X225" i="1" s="1"/>
  <c r="V225" i="1" s="1"/>
  <c r="W226" i="1"/>
  <c r="X226" i="1" s="1"/>
  <c r="V226" i="1" s="1"/>
  <c r="W227" i="1"/>
  <c r="X227" i="1" s="1"/>
  <c r="V227" i="1" s="1"/>
  <c r="W238" i="1"/>
  <c r="X238" i="1" s="1"/>
  <c r="V238" i="1" s="1"/>
  <c r="W239" i="1"/>
  <c r="X239" i="1" s="1"/>
  <c r="V239" i="1" s="1"/>
  <c r="W240" i="1"/>
  <c r="X240" i="1" s="1"/>
  <c r="V240" i="1" s="1"/>
  <c r="W241" i="1"/>
  <c r="X241" i="1" s="1"/>
  <c r="V241" i="1" s="1"/>
  <c r="W244" i="1"/>
  <c r="X244" i="1" s="1"/>
  <c r="V244" i="1" s="1"/>
  <c r="W245" i="1"/>
  <c r="X245" i="1" s="1"/>
  <c r="V245" i="1" s="1"/>
  <c r="W246" i="1"/>
  <c r="X246" i="1" s="1"/>
  <c r="V246" i="1" s="1"/>
  <c r="W247" i="1"/>
  <c r="X247" i="1" s="1"/>
  <c r="V247" i="1" s="1"/>
  <c r="W248" i="1"/>
  <c r="X248" i="1" s="1"/>
  <c r="V248" i="1" s="1"/>
  <c r="W249" i="1"/>
  <c r="X249" i="1" s="1"/>
  <c r="V249" i="1" s="1"/>
  <c r="W250" i="1"/>
  <c r="X250" i="1" s="1"/>
  <c r="V250" i="1" s="1"/>
  <c r="W263" i="1"/>
  <c r="X263" i="1" s="1"/>
  <c r="V263" i="1" s="1"/>
  <c r="W265" i="1"/>
  <c r="X265" i="1" s="1"/>
  <c r="V265" i="1" s="1"/>
  <c r="W266" i="1"/>
  <c r="X266" i="1" s="1"/>
  <c r="V266" i="1" s="1"/>
  <c r="W267" i="1"/>
  <c r="X267" i="1" s="1"/>
  <c r="V267" i="1" s="1"/>
  <c r="W269" i="1"/>
  <c r="X269" i="1" s="1"/>
  <c r="V269" i="1" s="1"/>
  <c r="W284" i="1"/>
  <c r="X284" i="1" s="1"/>
  <c r="V284" i="1" s="1"/>
  <c r="W286" i="1"/>
  <c r="X286" i="1" s="1"/>
  <c r="V286" i="1" s="1"/>
  <c r="W287" i="1"/>
  <c r="X287" i="1" s="1"/>
  <c r="V287" i="1" s="1"/>
  <c r="W288" i="1"/>
  <c r="X288" i="1" s="1"/>
  <c r="V288" i="1" s="1"/>
  <c r="W289" i="1"/>
  <c r="X289" i="1" s="1"/>
  <c r="V289" i="1" s="1"/>
  <c r="W304" i="1"/>
  <c r="X304" i="1" s="1"/>
  <c r="V304" i="1" s="1"/>
  <c r="W305" i="1"/>
  <c r="X305" i="1" s="1"/>
  <c r="V305" i="1" s="1"/>
  <c r="W306" i="1"/>
  <c r="X306" i="1" s="1"/>
  <c r="V306" i="1" s="1"/>
  <c r="W307" i="1"/>
  <c r="X307" i="1" s="1"/>
  <c r="V307" i="1" s="1"/>
  <c r="W308" i="1"/>
  <c r="X308" i="1" s="1"/>
  <c r="V308" i="1" s="1"/>
  <c r="W309" i="1"/>
  <c r="X309" i="1" s="1"/>
  <c r="V309" i="1" s="1"/>
  <c r="W311" i="1"/>
  <c r="X311" i="1" s="1"/>
  <c r="V311" i="1" s="1"/>
  <c r="W312" i="1"/>
  <c r="X312" i="1" s="1"/>
  <c r="V312" i="1" s="1"/>
  <c r="W313" i="1"/>
  <c r="X313" i="1" s="1"/>
  <c r="V313" i="1" s="1"/>
  <c r="W314" i="1"/>
  <c r="X314" i="1" s="1"/>
  <c r="V314" i="1" s="1"/>
  <c r="W315" i="1"/>
  <c r="X315" i="1" s="1"/>
  <c r="V315" i="1" s="1"/>
  <c r="W316" i="1"/>
  <c r="X316" i="1" s="1"/>
  <c r="V316" i="1" s="1"/>
  <c r="W317" i="1"/>
  <c r="X317" i="1" s="1"/>
  <c r="V317" i="1" s="1"/>
  <c r="W318" i="1"/>
  <c r="X318" i="1" s="1"/>
  <c r="V318" i="1" s="1"/>
  <c r="W319" i="1"/>
  <c r="X319" i="1" s="1"/>
  <c r="V319" i="1" s="1"/>
  <c r="W320" i="1"/>
  <c r="X320" i="1" s="1"/>
  <c r="V320" i="1" s="1"/>
  <c r="W322" i="1"/>
  <c r="X322" i="1" s="1"/>
  <c r="V322" i="1" s="1"/>
  <c r="W323" i="1"/>
  <c r="X323" i="1" s="1"/>
  <c r="V323" i="1" s="1"/>
  <c r="W324" i="1"/>
  <c r="X324" i="1" s="1"/>
  <c r="V324" i="1" s="1"/>
  <c r="W325" i="1"/>
  <c r="X325" i="1" s="1"/>
  <c r="V325" i="1" s="1"/>
  <c r="W326" i="1"/>
  <c r="X326" i="1" s="1"/>
  <c r="V326" i="1" s="1"/>
  <c r="W327" i="1"/>
  <c r="X327" i="1" s="1"/>
  <c r="V327" i="1" s="1"/>
  <c r="W328" i="1"/>
  <c r="X328" i="1" s="1"/>
  <c r="V328" i="1" s="1"/>
  <c r="W329" i="1"/>
  <c r="X329" i="1" s="1"/>
  <c r="V329" i="1" s="1"/>
  <c r="W330" i="1"/>
  <c r="X330" i="1" s="1"/>
  <c r="V330" i="1" s="1"/>
  <c r="W331" i="1"/>
  <c r="X331" i="1" s="1"/>
  <c r="V331" i="1" s="1"/>
  <c r="W332" i="1"/>
  <c r="X332" i="1" s="1"/>
  <c r="V332" i="1" s="1"/>
  <c r="W334" i="1"/>
  <c r="X334" i="1" s="1"/>
  <c r="V334" i="1" s="1"/>
  <c r="W335" i="1"/>
  <c r="X335" i="1" s="1"/>
  <c r="V335" i="1" s="1"/>
  <c r="W336" i="1"/>
  <c r="X336" i="1" s="1"/>
  <c r="V336" i="1" s="1"/>
  <c r="W337" i="1"/>
  <c r="X337" i="1" s="1"/>
  <c r="V337" i="1" s="1"/>
  <c r="W338" i="1"/>
  <c r="X338" i="1" s="1"/>
  <c r="V338" i="1" s="1"/>
  <c r="W339" i="1"/>
  <c r="X339" i="1" s="1"/>
  <c r="V339" i="1" s="1"/>
  <c r="W340" i="1"/>
  <c r="X340" i="1" s="1"/>
  <c r="V340" i="1" s="1"/>
  <c r="W341" i="1"/>
  <c r="X341" i="1" s="1"/>
  <c r="V341" i="1" s="1"/>
  <c r="W342" i="1"/>
  <c r="X342" i="1" s="1"/>
  <c r="V342" i="1" s="1"/>
  <c r="W343" i="1"/>
  <c r="X343" i="1" s="1"/>
  <c r="V343" i="1" s="1"/>
  <c r="W345" i="1"/>
  <c r="X345" i="1" s="1"/>
  <c r="V345" i="1" s="1"/>
  <c r="W346" i="1"/>
  <c r="X346" i="1" s="1"/>
  <c r="V346" i="1" s="1"/>
  <c r="W347" i="1"/>
  <c r="X347" i="1" s="1"/>
  <c r="V347" i="1" s="1"/>
  <c r="W348" i="1"/>
  <c r="X348" i="1" s="1"/>
  <c r="V348" i="1" s="1"/>
  <c r="W349" i="1"/>
  <c r="X349" i="1" s="1"/>
  <c r="V349" i="1" s="1"/>
  <c r="W350" i="1"/>
  <c r="X350" i="1" s="1"/>
  <c r="V350" i="1" s="1"/>
  <c r="W351" i="1"/>
  <c r="X351" i="1" s="1"/>
  <c r="V351" i="1" s="1"/>
  <c r="W352" i="1"/>
  <c r="X352" i="1" s="1"/>
  <c r="V352" i="1" s="1"/>
  <c r="W353" i="1"/>
  <c r="X353" i="1" s="1"/>
  <c r="V353" i="1" s="1"/>
  <c r="W355" i="1"/>
  <c r="X355" i="1" s="1"/>
  <c r="V355" i="1" s="1"/>
  <c r="W356" i="1"/>
  <c r="X356" i="1" s="1"/>
  <c r="V356" i="1" s="1"/>
  <c r="W357" i="1"/>
  <c r="X357" i="1" s="1"/>
  <c r="V357" i="1" s="1"/>
  <c r="W358" i="1"/>
  <c r="X358" i="1" s="1"/>
  <c r="V358" i="1" s="1"/>
  <c r="W359" i="1"/>
  <c r="X359" i="1" s="1"/>
  <c r="V359" i="1" s="1"/>
  <c r="W360" i="1"/>
  <c r="X360" i="1" s="1"/>
  <c r="V360" i="1" s="1"/>
  <c r="W361" i="1"/>
  <c r="X361" i="1" s="1"/>
  <c r="V361" i="1" s="1"/>
  <c r="W363" i="1"/>
  <c r="X363" i="1" s="1"/>
  <c r="V363" i="1" s="1"/>
  <c r="W364" i="1"/>
  <c r="X364" i="1" s="1"/>
  <c r="V364" i="1" s="1"/>
  <c r="W365" i="1"/>
  <c r="X365" i="1" s="1"/>
  <c r="V365" i="1" s="1"/>
  <c r="W366" i="1"/>
  <c r="X366" i="1" s="1"/>
  <c r="V366" i="1" s="1"/>
  <c r="W367" i="1"/>
  <c r="X367" i="1" s="1"/>
  <c r="V367" i="1" s="1"/>
  <c r="W368" i="1"/>
  <c r="X368" i="1" s="1"/>
  <c r="V368" i="1" s="1"/>
  <c r="W370" i="1"/>
  <c r="X370" i="1" s="1"/>
  <c r="V370" i="1" s="1"/>
  <c r="W371" i="1"/>
  <c r="X371" i="1" s="1"/>
  <c r="V371" i="1" s="1"/>
  <c r="W372" i="1"/>
  <c r="X372" i="1" s="1"/>
  <c r="V372" i="1" s="1"/>
  <c r="W373" i="1"/>
  <c r="X373" i="1" s="1"/>
  <c r="V373" i="1" s="1"/>
  <c r="W374" i="1"/>
  <c r="X374" i="1" s="1"/>
  <c r="V374" i="1" s="1"/>
  <c r="W375" i="1"/>
  <c r="X375" i="1" s="1"/>
  <c r="V375" i="1" s="1"/>
  <c r="W376" i="1"/>
  <c r="X376" i="1" s="1"/>
  <c r="V376" i="1" s="1"/>
  <c r="W377" i="1"/>
  <c r="X377" i="1" s="1"/>
  <c r="V377" i="1" s="1"/>
  <c r="W379" i="1"/>
  <c r="X379" i="1" s="1"/>
  <c r="V379" i="1" s="1"/>
  <c r="W381" i="1"/>
  <c r="X381" i="1" s="1"/>
  <c r="V381" i="1" s="1"/>
  <c r="W382" i="1"/>
  <c r="X382" i="1" s="1"/>
  <c r="V382" i="1" s="1"/>
  <c r="W383" i="1"/>
  <c r="X383" i="1" s="1"/>
  <c r="V383" i="1" s="1"/>
  <c r="W384" i="1"/>
  <c r="X384" i="1" s="1"/>
  <c r="V384" i="1" s="1"/>
  <c r="W385" i="1"/>
  <c r="X385" i="1" s="1"/>
  <c r="V385" i="1" s="1"/>
  <c r="W386" i="1"/>
  <c r="X386" i="1" s="1"/>
  <c r="V386" i="1" s="1"/>
  <c r="W387" i="1"/>
  <c r="X387" i="1" s="1"/>
  <c r="V387" i="1" s="1"/>
  <c r="W388" i="1"/>
  <c r="X388" i="1" s="1"/>
  <c r="V388" i="1" s="1"/>
  <c r="W390" i="1"/>
  <c r="X390" i="1" s="1"/>
  <c r="V390" i="1" s="1"/>
  <c r="W391" i="1"/>
  <c r="X391" i="1" s="1"/>
  <c r="V391" i="1" s="1"/>
  <c r="W392" i="1"/>
  <c r="X392" i="1" s="1"/>
  <c r="V392" i="1" s="1"/>
  <c r="W393" i="1"/>
  <c r="X393" i="1" s="1"/>
  <c r="V393" i="1" s="1"/>
  <c r="W394" i="1"/>
  <c r="X394" i="1" s="1"/>
  <c r="V394" i="1" s="1"/>
  <c r="W395" i="1"/>
  <c r="X395" i="1" s="1"/>
  <c r="V395" i="1" s="1"/>
  <c r="W396" i="1"/>
  <c r="X396" i="1" s="1"/>
  <c r="V396" i="1" s="1"/>
  <c r="W398" i="1"/>
  <c r="X398" i="1" s="1"/>
  <c r="V398" i="1" s="1"/>
  <c r="W399" i="1"/>
  <c r="X399" i="1" s="1"/>
  <c r="V399" i="1" s="1"/>
  <c r="W400" i="1"/>
  <c r="X400" i="1" s="1"/>
  <c r="V400" i="1" s="1"/>
  <c r="W401" i="1"/>
  <c r="X401" i="1" s="1"/>
  <c r="V401" i="1" s="1"/>
  <c r="W402" i="1"/>
  <c r="X402" i="1" s="1"/>
  <c r="V402" i="1" s="1"/>
  <c r="W403" i="1"/>
  <c r="X403" i="1" s="1"/>
  <c r="V403" i="1" s="1"/>
  <c r="W404" i="1"/>
  <c r="X404" i="1" s="1"/>
  <c r="V404" i="1" s="1"/>
  <c r="W406" i="1"/>
  <c r="X406" i="1" s="1"/>
  <c r="V406" i="1" s="1"/>
  <c r="W407" i="1"/>
  <c r="X407" i="1" s="1"/>
  <c r="V407" i="1" s="1"/>
  <c r="W408" i="1"/>
  <c r="X408" i="1" s="1"/>
  <c r="V408" i="1" s="1"/>
  <c r="W409" i="1"/>
  <c r="X409" i="1" s="1"/>
  <c r="V409" i="1" s="1"/>
  <c r="W410" i="1"/>
  <c r="X410" i="1" s="1"/>
  <c r="V410" i="1" s="1"/>
  <c r="W412" i="1"/>
  <c r="X412" i="1" s="1"/>
  <c r="V412" i="1" s="1"/>
  <c r="W413" i="1"/>
  <c r="X413" i="1" s="1"/>
  <c r="V413" i="1" s="1"/>
  <c r="W414" i="1"/>
  <c r="X414" i="1" s="1"/>
  <c r="V414" i="1" s="1"/>
  <c r="W415" i="1"/>
  <c r="X415" i="1" s="1"/>
  <c r="V415" i="1" s="1"/>
  <c r="W416" i="1"/>
  <c r="X416" i="1" s="1"/>
  <c r="V416" i="1" s="1"/>
  <c r="W417" i="1"/>
  <c r="X417" i="1" s="1"/>
  <c r="V417" i="1" s="1"/>
  <c r="W418" i="1"/>
  <c r="X418" i="1" s="1"/>
  <c r="V418" i="1" s="1"/>
  <c r="W419" i="1"/>
  <c r="X419" i="1" s="1"/>
  <c r="V419" i="1" s="1"/>
  <c r="W421" i="1"/>
  <c r="X421" i="1" s="1"/>
  <c r="V421" i="1" s="1"/>
  <c r="W422" i="1"/>
  <c r="X422" i="1" s="1"/>
  <c r="V422" i="1" s="1"/>
  <c r="W423" i="1"/>
  <c r="X423" i="1" s="1"/>
  <c r="V423" i="1" s="1"/>
  <c r="W424" i="1"/>
  <c r="X424" i="1" s="1"/>
  <c r="V424" i="1" s="1"/>
  <c r="W425" i="1"/>
  <c r="X425" i="1" s="1"/>
  <c r="V425" i="1" s="1"/>
  <c r="W426" i="1"/>
  <c r="X426" i="1" s="1"/>
  <c r="V426" i="1" s="1"/>
  <c r="W428" i="1"/>
  <c r="X428" i="1" s="1"/>
  <c r="V428" i="1" s="1"/>
  <c r="W429" i="1"/>
  <c r="X429" i="1" s="1"/>
  <c r="V429" i="1" s="1"/>
  <c r="W430" i="1"/>
  <c r="X430" i="1" s="1"/>
  <c r="V430" i="1" s="1"/>
  <c r="W431" i="1"/>
  <c r="X431" i="1" s="1"/>
  <c r="V431" i="1" s="1"/>
  <c r="W432" i="1"/>
  <c r="X432" i="1" s="1"/>
  <c r="V432" i="1" s="1"/>
  <c r="W433" i="1"/>
  <c r="X433" i="1" s="1"/>
  <c r="V433" i="1" s="1"/>
  <c r="W435" i="1"/>
  <c r="X435" i="1" s="1"/>
  <c r="V435" i="1" s="1"/>
  <c r="W436" i="1"/>
  <c r="X436" i="1" s="1"/>
  <c r="V436" i="1" s="1"/>
  <c r="W437" i="1"/>
  <c r="X437" i="1" s="1"/>
  <c r="V437" i="1" s="1"/>
  <c r="W438" i="1"/>
  <c r="X438" i="1" s="1"/>
  <c r="V438" i="1" s="1"/>
  <c r="W439" i="1"/>
  <c r="X439" i="1" s="1"/>
  <c r="V439" i="1" s="1"/>
  <c r="W440" i="1"/>
  <c r="X440" i="1" s="1"/>
  <c r="V440" i="1" s="1"/>
  <c r="W442" i="1"/>
  <c r="X442" i="1" s="1"/>
  <c r="V442" i="1" s="1"/>
  <c r="W443" i="1"/>
  <c r="X443" i="1" s="1"/>
  <c r="V443" i="1" s="1"/>
  <c r="W444" i="1"/>
  <c r="X444" i="1" s="1"/>
  <c r="V444" i="1" s="1"/>
  <c r="W445" i="1"/>
  <c r="X445" i="1" s="1"/>
  <c r="V445" i="1" s="1"/>
  <c r="W446" i="1"/>
  <c r="X446" i="1" s="1"/>
  <c r="V446" i="1" s="1"/>
  <c r="W447" i="1"/>
  <c r="X447" i="1" s="1"/>
  <c r="V447" i="1" s="1"/>
  <c r="W448" i="1"/>
  <c r="X448" i="1" s="1"/>
  <c r="V448" i="1" s="1"/>
  <c r="W449" i="1"/>
  <c r="X449" i="1" s="1"/>
  <c r="V449" i="1" s="1"/>
  <c r="W451" i="1"/>
  <c r="X451" i="1" s="1"/>
  <c r="V451" i="1" s="1"/>
  <c r="W452" i="1"/>
  <c r="X452" i="1" s="1"/>
  <c r="V452" i="1" s="1"/>
  <c r="W453" i="1"/>
  <c r="X453" i="1" s="1"/>
  <c r="V453" i="1" s="1"/>
  <c r="W454" i="1"/>
  <c r="X454" i="1" s="1"/>
  <c r="V454" i="1" s="1"/>
  <c r="W455" i="1"/>
  <c r="X455" i="1" s="1"/>
  <c r="V455" i="1" s="1"/>
  <c r="W456" i="1"/>
  <c r="X456" i="1" s="1"/>
  <c r="V456" i="1" s="1"/>
  <c r="W458" i="1"/>
  <c r="X458" i="1" s="1"/>
  <c r="V458" i="1" s="1"/>
  <c r="W459" i="1"/>
  <c r="X459" i="1" s="1"/>
  <c r="V459" i="1" s="1"/>
  <c r="W460" i="1"/>
  <c r="X460" i="1" s="1"/>
  <c r="V460" i="1" s="1"/>
  <c r="W461" i="1"/>
  <c r="X461" i="1" s="1"/>
  <c r="V461" i="1" s="1"/>
  <c r="W462" i="1"/>
  <c r="X462" i="1" s="1"/>
  <c r="V462" i="1" s="1"/>
  <c r="W463" i="1"/>
  <c r="X463" i="1" s="1"/>
  <c r="V463" i="1" s="1"/>
  <c r="W465" i="1"/>
  <c r="X465" i="1" s="1"/>
  <c r="V465" i="1" s="1"/>
  <c r="W466" i="1"/>
  <c r="X466" i="1" s="1"/>
  <c r="V466" i="1" s="1"/>
  <c r="W467" i="1"/>
  <c r="X467" i="1" s="1"/>
  <c r="V467" i="1" s="1"/>
  <c r="W468" i="1"/>
  <c r="X468" i="1" s="1"/>
  <c r="V468" i="1" s="1"/>
  <c r="T20" i="1"/>
  <c r="T33" i="1"/>
  <c r="T49" i="1"/>
  <c r="T50" i="1"/>
  <c r="T52" i="1"/>
  <c r="T53" i="1"/>
  <c r="T54" i="1"/>
  <c r="T55" i="1"/>
  <c r="T58" i="1"/>
  <c r="T59" i="1"/>
  <c r="T60" i="1"/>
  <c r="T61" i="1"/>
  <c r="T62" i="1"/>
  <c r="T63" i="1"/>
  <c r="T64" i="1"/>
  <c r="T65" i="1"/>
  <c r="T66" i="1"/>
  <c r="T70" i="1"/>
  <c r="T71" i="1"/>
  <c r="T72" i="1"/>
  <c r="T73" i="1"/>
  <c r="T74" i="1"/>
  <c r="T75" i="1"/>
  <c r="T76" i="1"/>
  <c r="T77" i="1"/>
  <c r="T87" i="1"/>
  <c r="T88" i="1"/>
  <c r="T104" i="1"/>
  <c r="T105" i="1"/>
  <c r="T106" i="1"/>
  <c r="T107" i="1"/>
  <c r="T108" i="1"/>
  <c r="T109" i="1"/>
  <c r="T110" i="1"/>
  <c r="T111" i="1"/>
  <c r="T112" i="1"/>
  <c r="T124" i="1"/>
  <c r="T125" i="1"/>
  <c r="T126" i="1"/>
  <c r="T127" i="1"/>
  <c r="T128" i="1"/>
  <c r="T129" i="1"/>
  <c r="T130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90" i="1"/>
  <c r="T191" i="1"/>
  <c r="T192" i="1"/>
  <c r="T193" i="1"/>
  <c r="T194" i="1"/>
  <c r="T195" i="1"/>
  <c r="T196" i="1"/>
  <c r="T199" i="1"/>
  <c r="T200" i="1"/>
  <c r="T201" i="1"/>
  <c r="T202" i="1"/>
  <c r="T203" i="1"/>
  <c r="T204" i="1"/>
  <c r="T208" i="1"/>
  <c r="T209" i="1"/>
  <c r="T210" i="1"/>
  <c r="T211" i="1"/>
  <c r="T212" i="1"/>
  <c r="T217" i="1"/>
  <c r="T218" i="1"/>
  <c r="T219" i="1"/>
  <c r="T220" i="1"/>
  <c r="T221" i="1"/>
  <c r="T222" i="1"/>
  <c r="T223" i="1"/>
  <c r="T224" i="1"/>
  <c r="T225" i="1"/>
  <c r="T226" i="1"/>
  <c r="T22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63" i="1"/>
  <c r="T264" i="1"/>
  <c r="T265" i="1"/>
  <c r="T266" i="1"/>
  <c r="T267" i="1"/>
  <c r="T268" i="1"/>
  <c r="T269" i="1"/>
  <c r="T284" i="1"/>
  <c r="T285" i="1"/>
  <c r="T286" i="1"/>
  <c r="T287" i="1"/>
  <c r="T288" i="1"/>
  <c r="T289" i="1"/>
  <c r="T290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1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394" i="1"/>
  <c r="T395" i="1"/>
  <c r="T396" i="1"/>
  <c r="T397" i="1"/>
  <c r="T398" i="1"/>
  <c r="T399" i="1"/>
  <c r="T400" i="1"/>
  <c r="T401" i="1"/>
  <c r="T402" i="1"/>
  <c r="T403" i="1"/>
  <c r="T404" i="1"/>
  <c r="T405" i="1"/>
  <c r="T406" i="1"/>
  <c r="T407" i="1"/>
  <c r="T408" i="1"/>
  <c r="T409" i="1"/>
  <c r="T410" i="1"/>
  <c r="T411" i="1"/>
  <c r="T412" i="1"/>
  <c r="T413" i="1"/>
  <c r="T414" i="1"/>
  <c r="T415" i="1"/>
  <c r="T416" i="1"/>
  <c r="T417" i="1"/>
  <c r="T418" i="1"/>
  <c r="T419" i="1"/>
  <c r="T420" i="1"/>
  <c r="T421" i="1"/>
  <c r="T422" i="1"/>
  <c r="T423" i="1"/>
  <c r="T424" i="1"/>
  <c r="T425" i="1"/>
  <c r="T426" i="1"/>
  <c r="T427" i="1"/>
  <c r="T428" i="1"/>
  <c r="T429" i="1"/>
  <c r="T430" i="1"/>
  <c r="T431" i="1"/>
  <c r="T432" i="1"/>
  <c r="T433" i="1"/>
  <c r="T434" i="1"/>
  <c r="T435" i="1"/>
  <c r="T436" i="1"/>
  <c r="T437" i="1"/>
  <c r="T438" i="1"/>
  <c r="T439" i="1"/>
  <c r="T440" i="1"/>
  <c r="T441" i="1"/>
  <c r="T442" i="1"/>
  <c r="T443" i="1"/>
  <c r="T444" i="1"/>
  <c r="T445" i="1"/>
  <c r="T446" i="1"/>
  <c r="T447" i="1"/>
  <c r="T448" i="1"/>
  <c r="T449" i="1"/>
  <c r="T450" i="1"/>
  <c r="T451" i="1"/>
  <c r="T452" i="1"/>
  <c r="T453" i="1"/>
  <c r="T454" i="1"/>
  <c r="T455" i="1"/>
  <c r="T456" i="1"/>
  <c r="T457" i="1"/>
  <c r="T458" i="1"/>
  <c r="T459" i="1"/>
  <c r="T460" i="1"/>
  <c r="T461" i="1"/>
  <c r="T462" i="1"/>
  <c r="T463" i="1"/>
  <c r="T464" i="1"/>
  <c r="T465" i="1"/>
  <c r="T466" i="1"/>
  <c r="T467" i="1"/>
  <c r="T468" i="1"/>
  <c r="R20" i="1"/>
  <c r="R33" i="1"/>
  <c r="R49" i="1"/>
  <c r="R50" i="1"/>
  <c r="R51" i="1"/>
  <c r="R52" i="1"/>
  <c r="R53" i="1"/>
  <c r="R54" i="1"/>
  <c r="R55" i="1"/>
  <c r="R58" i="1"/>
  <c r="R59" i="1"/>
  <c r="R60" i="1"/>
  <c r="R61" i="1"/>
  <c r="R62" i="1"/>
  <c r="R63" i="1"/>
  <c r="R64" i="1"/>
  <c r="R65" i="1"/>
  <c r="R66" i="1"/>
  <c r="R70" i="1"/>
  <c r="R71" i="1"/>
  <c r="R72" i="1"/>
  <c r="R73" i="1"/>
  <c r="R74" i="1"/>
  <c r="R75" i="1"/>
  <c r="R76" i="1"/>
  <c r="R77" i="1"/>
  <c r="R87" i="1"/>
  <c r="R88" i="1"/>
  <c r="R104" i="1"/>
  <c r="R105" i="1"/>
  <c r="R106" i="1"/>
  <c r="R107" i="1"/>
  <c r="R108" i="1"/>
  <c r="R109" i="1"/>
  <c r="R110" i="1"/>
  <c r="R111" i="1"/>
  <c r="R112" i="1"/>
  <c r="R124" i="1"/>
  <c r="R125" i="1"/>
  <c r="R126" i="1"/>
  <c r="R127" i="1"/>
  <c r="R128" i="1"/>
  <c r="R129" i="1"/>
  <c r="R130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90" i="1"/>
  <c r="R191" i="1"/>
  <c r="R192" i="1"/>
  <c r="R193" i="1"/>
  <c r="R194" i="1"/>
  <c r="R195" i="1"/>
  <c r="R196" i="1"/>
  <c r="R199" i="1"/>
  <c r="R200" i="1"/>
  <c r="R201" i="1"/>
  <c r="R202" i="1"/>
  <c r="R203" i="1"/>
  <c r="R204" i="1"/>
  <c r="R208" i="1"/>
  <c r="R209" i="1"/>
  <c r="R210" i="1"/>
  <c r="R211" i="1"/>
  <c r="R212" i="1"/>
  <c r="R217" i="1"/>
  <c r="R218" i="1"/>
  <c r="R219" i="1"/>
  <c r="R220" i="1"/>
  <c r="R221" i="1"/>
  <c r="R222" i="1"/>
  <c r="R223" i="1"/>
  <c r="R224" i="1"/>
  <c r="R225" i="1"/>
  <c r="R226" i="1"/>
  <c r="R22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63" i="1"/>
  <c r="R264" i="1"/>
  <c r="R265" i="1"/>
  <c r="R266" i="1"/>
  <c r="R267" i="1"/>
  <c r="R268" i="1"/>
  <c r="R269" i="1"/>
  <c r="R284" i="1"/>
  <c r="R285" i="1"/>
  <c r="R286" i="1"/>
  <c r="R287" i="1"/>
  <c r="R288" i="1"/>
  <c r="R289" i="1"/>
  <c r="R290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R441" i="1"/>
  <c r="R442" i="1"/>
  <c r="R443" i="1"/>
  <c r="R444" i="1"/>
  <c r="R445" i="1"/>
  <c r="R446" i="1"/>
  <c r="R447" i="1"/>
  <c r="R448" i="1"/>
  <c r="R449" i="1"/>
  <c r="R450" i="1"/>
  <c r="R451" i="1"/>
  <c r="R452" i="1"/>
  <c r="R453" i="1"/>
  <c r="R454" i="1"/>
  <c r="R455" i="1"/>
  <c r="R456" i="1"/>
  <c r="R457" i="1"/>
  <c r="R458" i="1"/>
  <c r="R459" i="1"/>
  <c r="R460" i="1"/>
  <c r="R461" i="1"/>
  <c r="R462" i="1"/>
  <c r="R463" i="1"/>
  <c r="R464" i="1"/>
  <c r="R465" i="1"/>
  <c r="R466" i="1"/>
  <c r="R467" i="1"/>
  <c r="R468" i="1"/>
  <c r="P20" i="1"/>
  <c r="P33" i="1"/>
  <c r="P49" i="1"/>
  <c r="P50" i="1"/>
  <c r="P51" i="1"/>
  <c r="P52" i="1"/>
  <c r="P53" i="1"/>
  <c r="P54" i="1"/>
  <c r="P55" i="1"/>
  <c r="P58" i="1"/>
  <c r="P59" i="1"/>
  <c r="P60" i="1"/>
  <c r="P61" i="1"/>
  <c r="P62" i="1"/>
  <c r="P63" i="1"/>
  <c r="P64" i="1"/>
  <c r="P65" i="1"/>
  <c r="P66" i="1"/>
  <c r="P70" i="1"/>
  <c r="P71" i="1"/>
  <c r="P72" i="1"/>
  <c r="P73" i="1"/>
  <c r="P74" i="1"/>
  <c r="P75" i="1"/>
  <c r="P76" i="1"/>
  <c r="P77" i="1"/>
  <c r="P87" i="1"/>
  <c r="P88" i="1"/>
  <c r="P104" i="1"/>
  <c r="P105" i="1"/>
  <c r="P106" i="1"/>
  <c r="P107" i="1"/>
  <c r="P108" i="1"/>
  <c r="P109" i="1"/>
  <c r="P110" i="1"/>
  <c r="P111" i="1"/>
  <c r="P112" i="1"/>
  <c r="P124" i="1"/>
  <c r="P125" i="1"/>
  <c r="P126" i="1"/>
  <c r="P127" i="1"/>
  <c r="P128" i="1"/>
  <c r="P129" i="1"/>
  <c r="P130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90" i="1"/>
  <c r="P191" i="1"/>
  <c r="P192" i="1"/>
  <c r="P193" i="1"/>
  <c r="P194" i="1"/>
  <c r="P195" i="1"/>
  <c r="P196" i="1"/>
  <c r="P199" i="1"/>
  <c r="P200" i="1"/>
  <c r="P201" i="1"/>
  <c r="P202" i="1"/>
  <c r="P203" i="1"/>
  <c r="P204" i="1"/>
  <c r="P208" i="1"/>
  <c r="P209" i="1"/>
  <c r="P210" i="1"/>
  <c r="P211" i="1"/>
  <c r="P212" i="1"/>
  <c r="P217" i="1"/>
  <c r="P218" i="1"/>
  <c r="P219" i="1"/>
  <c r="P220" i="1"/>
  <c r="P221" i="1"/>
  <c r="P222" i="1"/>
  <c r="P223" i="1"/>
  <c r="P224" i="1"/>
  <c r="P225" i="1"/>
  <c r="P226" i="1"/>
  <c r="P22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63" i="1"/>
  <c r="P264" i="1"/>
  <c r="P265" i="1"/>
  <c r="P266" i="1"/>
  <c r="P267" i="1"/>
  <c r="P268" i="1"/>
  <c r="P269" i="1"/>
  <c r="P284" i="1"/>
  <c r="P285" i="1"/>
  <c r="P286" i="1"/>
  <c r="P287" i="1"/>
  <c r="P288" i="1"/>
  <c r="P289" i="1"/>
  <c r="P290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M20" i="1"/>
  <c r="M33" i="1"/>
  <c r="M51" i="1"/>
  <c r="M52" i="1"/>
  <c r="M58" i="1"/>
  <c r="M63" i="1"/>
  <c r="M65" i="1"/>
  <c r="M66" i="1"/>
  <c r="M70" i="1"/>
  <c r="M75" i="1"/>
  <c r="M77" i="1"/>
  <c r="M88" i="1"/>
  <c r="M105" i="1"/>
  <c r="M110" i="1"/>
  <c r="M112" i="1"/>
  <c r="M124" i="1"/>
  <c r="M127" i="1"/>
  <c r="M129" i="1"/>
  <c r="M132" i="1"/>
  <c r="M134" i="1"/>
  <c r="M135" i="1"/>
  <c r="M137" i="1"/>
  <c r="M139" i="1"/>
  <c r="M141" i="1"/>
  <c r="M143" i="1"/>
  <c r="M160" i="1"/>
  <c r="M161" i="1"/>
  <c r="M163" i="1"/>
  <c r="M165" i="1"/>
  <c r="M167" i="1"/>
  <c r="M169" i="1"/>
  <c r="M192" i="1"/>
  <c r="M193" i="1"/>
  <c r="M199" i="1"/>
  <c r="M203" i="1"/>
  <c r="M208" i="1"/>
  <c r="N211" i="1"/>
  <c r="AI211" i="1" s="1"/>
  <c r="M212" i="1"/>
  <c r="M217" i="1"/>
  <c r="M220" i="1"/>
  <c r="M221" i="1"/>
  <c r="M222" i="1"/>
  <c r="M224" i="1"/>
  <c r="M238" i="1"/>
  <c r="M242" i="1"/>
  <c r="M243" i="1"/>
  <c r="M244" i="1"/>
  <c r="M246" i="1"/>
  <c r="M250" i="1"/>
  <c r="M251" i="1"/>
  <c r="M252" i="1"/>
  <c r="M264" i="1"/>
  <c r="M266" i="1"/>
  <c r="M267" i="1"/>
  <c r="M268" i="1"/>
  <c r="M284" i="1"/>
  <c r="M285" i="1"/>
  <c r="M286" i="1"/>
  <c r="M287" i="1"/>
  <c r="M290" i="1"/>
  <c r="M305" i="1"/>
  <c r="M308" i="1"/>
  <c r="M309" i="1"/>
  <c r="M310" i="1"/>
  <c r="M319" i="1"/>
  <c r="M320" i="1"/>
  <c r="M321" i="1"/>
  <c r="M332" i="1"/>
  <c r="M333" i="1"/>
  <c r="M341" i="1"/>
  <c r="M344" i="1"/>
  <c r="N344" i="1" s="1"/>
  <c r="AI344" i="1" s="1"/>
  <c r="M345" i="1"/>
  <c r="M349" i="1"/>
  <c r="M354" i="1"/>
  <c r="M355" i="1"/>
  <c r="M359" i="1"/>
  <c r="M362" i="1"/>
  <c r="M366" i="1"/>
  <c r="M369" i="1"/>
  <c r="M370" i="1"/>
  <c r="M373" i="1"/>
  <c r="M378" i="1"/>
  <c r="M379" i="1"/>
  <c r="M380" i="1"/>
  <c r="M383" i="1"/>
  <c r="M386" i="1"/>
  <c r="M389" i="1"/>
  <c r="M390" i="1"/>
  <c r="M391" i="1"/>
  <c r="M393" i="1"/>
  <c r="M397" i="1"/>
  <c r="M398" i="1"/>
  <c r="M399" i="1"/>
  <c r="M405" i="1"/>
  <c r="M406" i="1"/>
  <c r="M411" i="1"/>
  <c r="M412" i="1"/>
  <c r="M420" i="1"/>
  <c r="M421" i="1"/>
  <c r="M427" i="1"/>
  <c r="M428" i="1"/>
  <c r="M434" i="1"/>
  <c r="M435" i="1"/>
  <c r="M441" i="1"/>
  <c r="M442" i="1"/>
  <c r="M446" i="1"/>
  <c r="N447" i="1"/>
  <c r="AI447" i="1" s="1"/>
  <c r="M450" i="1"/>
  <c r="M451" i="1"/>
  <c r="M453" i="1"/>
  <c r="M457" i="1"/>
  <c r="M458" i="1"/>
  <c r="M459" i="1"/>
  <c r="M464" i="1"/>
  <c r="M465" i="1"/>
  <c r="AD163" i="1" l="1"/>
  <c r="AD105" i="1"/>
  <c r="AE105" i="1" s="1"/>
  <c r="AF105" i="1" s="1"/>
  <c r="AG105" i="1" s="1"/>
  <c r="AH105" i="1" s="1"/>
  <c r="AD453" i="1"/>
  <c r="AD405" i="1"/>
  <c r="AD373" i="1"/>
  <c r="AD341" i="1"/>
  <c r="AD309" i="1"/>
  <c r="AD132" i="1"/>
  <c r="AD72" i="1"/>
  <c r="AD412" i="1"/>
  <c r="AD221" i="1"/>
  <c r="AE221" i="1" s="1"/>
  <c r="AF221" i="1" s="1"/>
  <c r="AD169" i="1"/>
  <c r="AD111" i="1"/>
  <c r="AD52" i="1"/>
  <c r="AD421" i="1"/>
  <c r="AE421" i="1" s="1"/>
  <c r="AF421" i="1" s="1"/>
  <c r="AD389" i="1"/>
  <c r="AD349" i="1"/>
  <c r="AD104" i="1"/>
  <c r="AD51" i="1"/>
  <c r="AD420" i="1"/>
  <c r="AD380" i="1"/>
  <c r="AE380" i="1" s="1"/>
  <c r="AF380" i="1" s="1"/>
  <c r="AG380" i="1" s="1"/>
  <c r="AH380" i="1" s="1"/>
  <c r="AD287" i="1"/>
  <c r="AD139" i="1"/>
  <c r="AD71" i="1"/>
  <c r="AD397" i="1"/>
  <c r="AD333" i="1"/>
  <c r="AD266" i="1"/>
  <c r="AD222" i="1"/>
  <c r="AD199" i="1"/>
  <c r="AD112" i="1"/>
  <c r="AE112" i="1" s="1"/>
  <c r="AF112" i="1" s="1"/>
  <c r="AG112" i="1" s="1"/>
  <c r="AH112" i="1" s="1"/>
  <c r="AD61" i="1"/>
  <c r="AD428" i="1"/>
  <c r="AE428" i="1" s="1"/>
  <c r="AF428" i="1" s="1"/>
  <c r="AG428" i="1" s="1"/>
  <c r="AH428" i="1" s="1"/>
  <c r="AD332" i="1"/>
  <c r="AD161" i="1"/>
  <c r="AE161" i="1" s="1"/>
  <c r="AF161" i="1" s="1"/>
  <c r="AG161" i="1" s="1"/>
  <c r="AH161" i="1" s="1"/>
  <c r="AD73" i="1"/>
  <c r="AG221" i="1"/>
  <c r="AH221" i="1" s="1"/>
  <c r="AD451" i="1"/>
  <c r="AD411" i="1"/>
  <c r="AD379" i="1"/>
  <c r="AD246" i="1"/>
  <c r="AD160" i="1"/>
  <c r="AD87" i="1"/>
  <c r="AD21" i="1"/>
  <c r="AE21" i="1" s="1"/>
  <c r="AF21" i="1" s="1"/>
  <c r="AG21" i="1" s="1"/>
  <c r="AH21" i="1" s="1"/>
  <c r="AD36" i="1"/>
  <c r="AE36" i="1" s="1"/>
  <c r="AF36" i="1" s="1"/>
  <c r="AG36" i="1" s="1"/>
  <c r="AH36" i="1" s="1"/>
  <c r="AD458" i="1"/>
  <c r="AD450" i="1"/>
  <c r="AE450" i="1" s="1"/>
  <c r="AF450" i="1" s="1"/>
  <c r="AG450" i="1" s="1"/>
  <c r="AH450" i="1" s="1"/>
  <c r="AD442" i="1"/>
  <c r="AD434" i="1"/>
  <c r="AD386" i="1"/>
  <c r="AD378" i="1"/>
  <c r="AD370" i="1"/>
  <c r="AD362" i="1"/>
  <c r="AD354" i="1"/>
  <c r="AD285" i="1"/>
  <c r="AD167" i="1"/>
  <c r="AD137" i="1"/>
  <c r="AD109" i="1"/>
  <c r="AD77" i="1"/>
  <c r="AE77" i="1" s="1"/>
  <c r="AF77" i="1" s="1"/>
  <c r="AG77" i="1" s="1"/>
  <c r="AH77" i="1" s="1"/>
  <c r="AD66" i="1"/>
  <c r="AD58" i="1"/>
  <c r="AD33" i="1"/>
  <c r="AD435" i="1"/>
  <c r="AD286" i="1"/>
  <c r="AE286" i="1" s="1"/>
  <c r="AF286" i="1" s="1"/>
  <c r="AG286" i="1" s="1"/>
  <c r="AH286" i="1" s="1"/>
  <c r="AD238" i="1"/>
  <c r="AD110" i="1"/>
  <c r="AD59" i="1"/>
  <c r="AD457" i="1"/>
  <c r="AD369" i="1"/>
  <c r="AD345" i="1"/>
  <c r="AE345" i="1" s="1"/>
  <c r="AF345" i="1" s="1"/>
  <c r="AD305" i="1"/>
  <c r="AD244" i="1"/>
  <c r="AE244" i="1" s="1"/>
  <c r="AF244" i="1" s="1"/>
  <c r="AG244" i="1" s="1"/>
  <c r="AH244" i="1" s="1"/>
  <c r="AD76" i="1"/>
  <c r="AD20" i="1"/>
  <c r="AE20" i="1" s="1"/>
  <c r="AF20" i="1" s="1"/>
  <c r="AG20" i="1" s="1"/>
  <c r="AH20" i="1" s="1"/>
  <c r="AD464" i="1"/>
  <c r="AD344" i="1"/>
  <c r="AD320" i="1"/>
  <c r="AE320" i="1" s="1"/>
  <c r="AF320" i="1" s="1"/>
  <c r="AG320" i="1" s="1"/>
  <c r="AH320" i="1" s="1"/>
  <c r="AD251" i="1"/>
  <c r="AE251" i="1" s="1"/>
  <c r="AF251" i="1" s="1"/>
  <c r="AG251" i="1" s="1"/>
  <c r="AH251" i="1" s="1"/>
  <c r="AD243" i="1"/>
  <c r="AE243" i="1" s="1"/>
  <c r="AF243" i="1" s="1"/>
  <c r="AG243" i="1" s="1"/>
  <c r="AH243" i="1" s="1"/>
  <c r="AD217" i="1"/>
  <c r="AD192" i="1"/>
  <c r="AD165" i="1"/>
  <c r="AD143" i="1"/>
  <c r="AD135" i="1"/>
  <c r="AD107" i="1"/>
  <c r="AD75" i="1"/>
  <c r="AD64" i="1"/>
  <c r="AD54" i="1"/>
  <c r="AD60" i="1"/>
  <c r="AD459" i="1"/>
  <c r="AD427" i="1"/>
  <c r="AD220" i="1"/>
  <c r="AE220" i="1" s="1"/>
  <c r="AF220" i="1" s="1"/>
  <c r="AG220" i="1" s="1"/>
  <c r="AH220" i="1" s="1"/>
  <c r="AD129" i="1"/>
  <c r="AE129" i="1" s="1"/>
  <c r="AF129" i="1" s="1"/>
  <c r="AG129" i="1" s="1"/>
  <c r="AH129" i="1" s="1"/>
  <c r="AD49" i="1"/>
  <c r="AD465" i="1"/>
  <c r="AD441" i="1"/>
  <c r="AD284" i="1"/>
  <c r="AE284" i="1" s="1"/>
  <c r="AF284" i="1" s="1"/>
  <c r="AD193" i="1"/>
  <c r="AD127" i="1"/>
  <c r="AD55" i="1"/>
  <c r="AD399" i="1"/>
  <c r="AD391" i="1"/>
  <c r="AD383" i="1"/>
  <c r="AE383" i="1" s="1"/>
  <c r="AF383" i="1" s="1"/>
  <c r="AD359" i="1"/>
  <c r="AD319" i="1"/>
  <c r="AD290" i="1"/>
  <c r="AE290" i="1" s="1"/>
  <c r="AF290" i="1" s="1"/>
  <c r="AG290" i="1" s="1"/>
  <c r="AH290" i="1" s="1"/>
  <c r="AD268" i="1"/>
  <c r="AE268" i="1" s="1"/>
  <c r="AF268" i="1" s="1"/>
  <c r="AG268" i="1" s="1"/>
  <c r="AH268" i="1" s="1"/>
  <c r="AD250" i="1"/>
  <c r="AE250" i="1" s="1"/>
  <c r="AF250" i="1" s="1"/>
  <c r="AG250" i="1" s="1"/>
  <c r="AH250" i="1" s="1"/>
  <c r="AD242" i="1"/>
  <c r="AD224" i="1"/>
  <c r="AD212" i="1"/>
  <c r="AD134" i="1"/>
  <c r="AD106" i="1"/>
  <c r="AD74" i="1"/>
  <c r="AD63" i="1"/>
  <c r="AD53" i="1"/>
  <c r="AD46" i="1"/>
  <c r="AE46" i="1" s="1"/>
  <c r="AF46" i="1" s="1"/>
  <c r="AG46" i="1" s="1"/>
  <c r="AH46" i="1" s="1"/>
  <c r="AD308" i="1"/>
  <c r="AD88" i="1"/>
  <c r="AD50" i="1"/>
  <c r="AD355" i="1"/>
  <c r="AD264" i="1"/>
  <c r="AE264" i="1" s="1"/>
  <c r="AF264" i="1" s="1"/>
  <c r="AG264" i="1" s="1"/>
  <c r="AH264" i="1" s="1"/>
  <c r="AD208" i="1"/>
  <c r="AD70" i="1"/>
  <c r="AD393" i="1"/>
  <c r="AD321" i="1"/>
  <c r="AD252" i="1"/>
  <c r="AD203" i="1"/>
  <c r="AD108" i="1"/>
  <c r="AD65" i="1"/>
  <c r="AE65" i="1" s="1"/>
  <c r="AF65" i="1" s="1"/>
  <c r="AG65" i="1" s="1"/>
  <c r="AH65" i="1" s="1"/>
  <c r="AD446" i="1"/>
  <c r="AD406" i="1"/>
  <c r="AE406" i="1" s="1"/>
  <c r="AF406" i="1" s="1"/>
  <c r="AD398" i="1"/>
  <c r="AD390" i="1"/>
  <c r="AD366" i="1"/>
  <c r="AE366" i="1" s="1"/>
  <c r="AF366" i="1" s="1"/>
  <c r="AG366" i="1" s="1"/>
  <c r="AH366" i="1" s="1"/>
  <c r="AD310" i="1"/>
  <c r="AD267" i="1"/>
  <c r="AD141" i="1"/>
  <c r="AD124" i="1"/>
  <c r="AD62" i="1"/>
  <c r="AD44" i="1"/>
  <c r="AE44" i="1" s="1"/>
  <c r="AF44" i="1" s="1"/>
  <c r="AG44" i="1" s="1"/>
  <c r="AH44" i="1" s="1"/>
  <c r="AE39" i="1"/>
  <c r="AF39" i="1" s="1"/>
  <c r="AG39" i="1" s="1"/>
  <c r="AH39" i="1" s="1"/>
  <c r="AE48" i="1"/>
  <c r="AF48" i="1" s="1"/>
  <c r="AG48" i="1" s="1"/>
  <c r="AH48" i="1" s="1"/>
  <c r="AE30" i="1"/>
  <c r="AF30" i="1" s="1"/>
  <c r="AG30" i="1" s="1"/>
  <c r="AH30" i="1" s="1"/>
  <c r="AE47" i="1"/>
  <c r="AF47" i="1" s="1"/>
  <c r="AG47" i="1" s="1"/>
  <c r="AH47" i="1" s="1"/>
  <c r="AE31" i="1"/>
  <c r="AF31" i="1" s="1"/>
  <c r="AG31" i="1" s="1"/>
  <c r="AH31" i="1" s="1"/>
  <c r="AE34" i="1"/>
  <c r="AF34" i="1" s="1"/>
  <c r="AG34" i="1" s="1"/>
  <c r="AH34" i="1" s="1"/>
  <c r="AE45" i="1"/>
  <c r="AF45" i="1" s="1"/>
  <c r="AG45" i="1" s="1"/>
  <c r="AH45" i="1" s="1"/>
  <c r="AE29" i="1"/>
  <c r="AF29" i="1" s="1"/>
  <c r="AG29" i="1" s="1"/>
  <c r="AH29" i="1" s="1"/>
  <c r="AE22" i="1"/>
  <c r="AF22" i="1" s="1"/>
  <c r="AG22" i="1" s="1"/>
  <c r="AH22" i="1" s="1"/>
  <c r="AE32" i="1"/>
  <c r="AF32" i="1" s="1"/>
  <c r="AG32" i="1" s="1"/>
  <c r="AH32" i="1" s="1"/>
  <c r="AE24" i="1"/>
  <c r="AF24" i="1" s="1"/>
  <c r="AG24" i="1" s="1"/>
  <c r="AH24" i="1" s="1"/>
  <c r="AE38" i="1"/>
  <c r="AF38" i="1" s="1"/>
  <c r="AG38" i="1" s="1"/>
  <c r="AH38" i="1" s="1"/>
  <c r="AE37" i="1"/>
  <c r="AF37" i="1" s="1"/>
  <c r="AG37" i="1" s="1"/>
  <c r="AH37" i="1" s="1"/>
  <c r="AE41" i="1"/>
  <c r="AF41" i="1" s="1"/>
  <c r="AG41" i="1" s="1"/>
  <c r="AH41" i="1" s="1"/>
  <c r="AE25" i="1"/>
  <c r="AF25" i="1" s="1"/>
  <c r="AG25" i="1" s="1"/>
  <c r="AH25" i="1" s="1"/>
  <c r="AE40" i="1"/>
  <c r="AF40" i="1" s="1"/>
  <c r="AG40" i="1" s="1"/>
  <c r="AH40" i="1" s="1"/>
  <c r="AE23" i="1"/>
  <c r="AF23" i="1" s="1"/>
  <c r="AG23" i="1" s="1"/>
  <c r="AH23" i="1" s="1"/>
  <c r="N460" i="1"/>
  <c r="AI460" i="1" s="1"/>
  <c r="N324" i="1"/>
  <c r="AI324" i="1" s="1"/>
  <c r="N346" i="1"/>
  <c r="AI346" i="1" s="1"/>
  <c r="N316" i="1"/>
  <c r="AI316" i="1" s="1"/>
  <c r="N65" i="1"/>
  <c r="AI65" i="1" s="1"/>
  <c r="N409" i="1"/>
  <c r="AI409" i="1" s="1"/>
  <c r="AD159" i="1"/>
  <c r="AE159" i="1" s="1"/>
  <c r="AF159" i="1" s="1"/>
  <c r="AG159" i="1" s="1"/>
  <c r="AH159" i="1" s="1"/>
  <c r="AD133" i="1"/>
  <c r="AD130" i="1"/>
  <c r="AE130" i="1" s="1"/>
  <c r="AF130" i="1" s="1"/>
  <c r="AG130" i="1" s="1"/>
  <c r="AH130" i="1" s="1"/>
  <c r="AD128" i="1"/>
  <c r="AD126" i="1"/>
  <c r="AE126" i="1" s="1"/>
  <c r="AF126" i="1" s="1"/>
  <c r="AG126" i="1" s="1"/>
  <c r="AH126" i="1" s="1"/>
  <c r="AE124" i="1"/>
  <c r="AF124" i="1" s="1"/>
  <c r="AG124" i="1" s="1"/>
  <c r="AH124" i="1" s="1"/>
  <c r="AE62" i="1"/>
  <c r="AF62" i="1" s="1"/>
  <c r="AG62" i="1" s="1"/>
  <c r="AH62" i="1" s="1"/>
  <c r="AE54" i="1"/>
  <c r="AF54" i="1" s="1"/>
  <c r="AG54" i="1" s="1"/>
  <c r="AH54" i="1" s="1"/>
  <c r="AD166" i="1"/>
  <c r="AD162" i="1"/>
  <c r="AE162" i="1" s="1"/>
  <c r="AF162" i="1" s="1"/>
  <c r="AG162" i="1" s="1"/>
  <c r="AH162" i="1" s="1"/>
  <c r="AD158" i="1"/>
  <c r="AD142" i="1"/>
  <c r="AD138" i="1"/>
  <c r="AE134" i="1"/>
  <c r="AF134" i="1" s="1"/>
  <c r="AG134" i="1" s="1"/>
  <c r="AH134" i="1" s="1"/>
  <c r="AD125" i="1"/>
  <c r="AD168" i="1"/>
  <c r="AD164" i="1"/>
  <c r="AD140" i="1"/>
  <c r="AD136" i="1"/>
  <c r="AE110" i="1"/>
  <c r="AF110" i="1" s="1"/>
  <c r="AG110" i="1" s="1"/>
  <c r="AH110" i="1" s="1"/>
  <c r="AE106" i="1"/>
  <c r="AF106" i="1" s="1"/>
  <c r="AG106" i="1" s="1"/>
  <c r="AH106" i="1" s="1"/>
  <c r="AE70" i="1"/>
  <c r="AF70" i="1" s="1"/>
  <c r="AG70" i="1" s="1"/>
  <c r="AH70" i="1" s="1"/>
  <c r="N20" i="1"/>
  <c r="AI20" i="1" s="1"/>
  <c r="N386" i="1"/>
  <c r="AI386" i="1" s="1"/>
  <c r="N59" i="1"/>
  <c r="AI59" i="1" s="1"/>
  <c r="N374" i="1"/>
  <c r="AI374" i="1" s="1"/>
  <c r="N358" i="1"/>
  <c r="AI358" i="1" s="1"/>
  <c r="N312" i="1"/>
  <c r="AI312" i="1" s="1"/>
  <c r="N134" i="1"/>
  <c r="AI134" i="1" s="1"/>
  <c r="N202" i="1"/>
  <c r="AI202" i="1" s="1"/>
  <c r="N162" i="1"/>
  <c r="AI162" i="1" s="1"/>
  <c r="N468" i="1"/>
  <c r="AI468" i="1" s="1"/>
  <c r="N70" i="1"/>
  <c r="AI70" i="1" s="1"/>
  <c r="N451" i="1"/>
  <c r="AI451" i="1" s="1"/>
  <c r="AD455" i="1"/>
  <c r="N419" i="1"/>
  <c r="AI419" i="1" s="1"/>
  <c r="N364" i="1"/>
  <c r="AI364" i="1" s="1"/>
  <c r="N268" i="1"/>
  <c r="AI268" i="1" s="1"/>
  <c r="N138" i="1"/>
  <c r="AI138" i="1" s="1"/>
  <c r="AE199" i="1"/>
  <c r="AF199" i="1" s="1"/>
  <c r="AG199" i="1" s="1"/>
  <c r="AH199" i="1" s="1"/>
  <c r="AD335" i="1"/>
  <c r="AD209" i="1"/>
  <c r="N413" i="1"/>
  <c r="AI413" i="1" s="1"/>
  <c r="N338" i="1"/>
  <c r="AI338" i="1" s="1"/>
  <c r="N225" i="1"/>
  <c r="AI225" i="1" s="1"/>
  <c r="N129" i="1"/>
  <c r="AI129" i="1" s="1"/>
  <c r="AD467" i="1"/>
  <c r="AD452" i="1"/>
  <c r="AE452" i="1" s="1"/>
  <c r="AF452" i="1" s="1"/>
  <c r="AG452" i="1" s="1"/>
  <c r="AH452" i="1" s="1"/>
  <c r="AD436" i="1"/>
  <c r="AD314" i="1"/>
  <c r="AE314" i="1" s="1"/>
  <c r="AF314" i="1" s="1"/>
  <c r="AG314" i="1" s="1"/>
  <c r="AH314" i="1" s="1"/>
  <c r="AD307" i="1"/>
  <c r="AD195" i="1"/>
  <c r="N320" i="1"/>
  <c r="AI320" i="1" s="1"/>
  <c r="N417" i="1"/>
  <c r="AI417" i="1" s="1"/>
  <c r="N401" i="1"/>
  <c r="AI401" i="1" s="1"/>
  <c r="N333" i="1"/>
  <c r="AI333" i="1" s="1"/>
  <c r="N221" i="1"/>
  <c r="AI221" i="1" s="1"/>
  <c r="N110" i="1"/>
  <c r="AI110" i="1" s="1"/>
  <c r="N433" i="1"/>
  <c r="AI433" i="1" s="1"/>
  <c r="N370" i="1"/>
  <c r="AI370" i="1" s="1"/>
  <c r="N285" i="1"/>
  <c r="AI285" i="1" s="1"/>
  <c r="N158" i="1"/>
  <c r="AI158" i="1" s="1"/>
  <c r="AD392" i="1"/>
  <c r="AE392" i="1" s="1"/>
  <c r="AF392" i="1" s="1"/>
  <c r="N241" i="1"/>
  <c r="AI241" i="1" s="1"/>
  <c r="AD170" i="1"/>
  <c r="N394" i="1"/>
  <c r="AI394" i="1" s="1"/>
  <c r="N217" i="1"/>
  <c r="AI217" i="1" s="1"/>
  <c r="N87" i="1"/>
  <c r="AI87" i="1" s="1"/>
  <c r="N406" i="1"/>
  <c r="AI406" i="1" s="1"/>
  <c r="N461" i="1"/>
  <c r="AI461" i="1" s="1"/>
  <c r="N437" i="1"/>
  <c r="AI437" i="1" s="1"/>
  <c r="N382" i="1"/>
  <c r="AI382" i="1" s="1"/>
  <c r="N350" i="1"/>
  <c r="AI350" i="1" s="1"/>
  <c r="N328" i="1"/>
  <c r="AI328" i="1" s="1"/>
  <c r="N289" i="1"/>
  <c r="AI289" i="1" s="1"/>
  <c r="N263" i="1"/>
  <c r="AI263" i="1" s="1"/>
  <c r="N245" i="1"/>
  <c r="AI245" i="1" s="1"/>
  <c r="N196" i="1"/>
  <c r="AI196" i="1" s="1"/>
  <c r="N106" i="1"/>
  <c r="AI106" i="1" s="1"/>
  <c r="N53" i="1"/>
  <c r="AI53" i="1" s="1"/>
  <c r="N445" i="1"/>
  <c r="AI445" i="1" s="1"/>
  <c r="N405" i="1"/>
  <c r="AI405" i="1" s="1"/>
  <c r="N335" i="1"/>
  <c r="AI335" i="1" s="1"/>
  <c r="N287" i="1"/>
  <c r="AI287" i="1" s="1"/>
  <c r="AD343" i="1"/>
  <c r="AD323" i="1"/>
  <c r="N383" i="1"/>
  <c r="AI383" i="1" s="1"/>
  <c r="N73" i="1"/>
  <c r="AI73" i="1" s="1"/>
  <c r="N443" i="1"/>
  <c r="AI443" i="1" s="1"/>
  <c r="N411" i="1"/>
  <c r="AI411" i="1" s="1"/>
  <c r="N396" i="1"/>
  <c r="AI396" i="1" s="1"/>
  <c r="AD404" i="1"/>
  <c r="AD334" i="1"/>
  <c r="AD288" i="1"/>
  <c r="AE288" i="1" s="1"/>
  <c r="AF288" i="1" s="1"/>
  <c r="AG288" i="1" s="1"/>
  <c r="AH288" i="1" s="1"/>
  <c r="N444" i="1"/>
  <c r="AI444" i="1" s="1"/>
  <c r="AD357" i="1"/>
  <c r="AD360" i="1"/>
  <c r="AD466" i="1"/>
  <c r="AE466" i="1" s="1"/>
  <c r="AF466" i="1" s="1"/>
  <c r="AG466" i="1" s="1"/>
  <c r="AH466" i="1" s="1"/>
  <c r="AD347" i="1"/>
  <c r="N427" i="1"/>
  <c r="AI427" i="1" s="1"/>
  <c r="N323" i="1"/>
  <c r="AI323" i="1" s="1"/>
  <c r="N63" i="1"/>
  <c r="AI63" i="1" s="1"/>
  <c r="N52" i="1"/>
  <c r="AI52" i="1" s="1"/>
  <c r="N306" i="1"/>
  <c r="AI306" i="1" s="1"/>
  <c r="AD460" i="1"/>
  <c r="AD327" i="1"/>
  <c r="AD247" i="1"/>
  <c r="AD402" i="1"/>
  <c r="AD371" i="1"/>
  <c r="N356" i="1"/>
  <c r="AI356" i="1" s="1"/>
  <c r="N459" i="1"/>
  <c r="AI459" i="1" s="1"/>
  <c r="N421" i="1"/>
  <c r="AI421" i="1" s="1"/>
  <c r="N390" i="1"/>
  <c r="AI390" i="1" s="1"/>
  <c r="N348" i="1"/>
  <c r="AI348" i="1" s="1"/>
  <c r="N322" i="1"/>
  <c r="AI322" i="1" s="1"/>
  <c r="N264" i="1"/>
  <c r="AI264" i="1" s="1"/>
  <c r="N62" i="1"/>
  <c r="AI62" i="1" s="1"/>
  <c r="N454" i="1"/>
  <c r="AI454" i="1" s="1"/>
  <c r="N343" i="1"/>
  <c r="AI343" i="1" s="1"/>
  <c r="N284" i="1"/>
  <c r="AI284" i="1" s="1"/>
  <c r="N164" i="1"/>
  <c r="AI164" i="1" s="1"/>
  <c r="N453" i="1"/>
  <c r="AI453" i="1" s="1"/>
  <c r="N380" i="1"/>
  <c r="AI380" i="1" s="1"/>
  <c r="N342" i="1"/>
  <c r="AI342" i="1" s="1"/>
  <c r="N33" i="1"/>
  <c r="AI33" i="1" s="1"/>
  <c r="AD456" i="1"/>
  <c r="AD448" i="1"/>
  <c r="AE448" i="1" s="1"/>
  <c r="AF448" i="1" s="1"/>
  <c r="AG448" i="1" s="1"/>
  <c r="AH448" i="1" s="1"/>
  <c r="AD440" i="1"/>
  <c r="AD424" i="1"/>
  <c r="AE424" i="1" s="1"/>
  <c r="AF424" i="1" s="1"/>
  <c r="AG424" i="1" s="1"/>
  <c r="AH424" i="1" s="1"/>
  <c r="AD416" i="1"/>
  <c r="AD408" i="1"/>
  <c r="AD377" i="1"/>
  <c r="AD361" i="1"/>
  <c r="AD353" i="1"/>
  <c r="AE353" i="1" s="1"/>
  <c r="AF353" i="1" s="1"/>
  <c r="AG353" i="1" s="1"/>
  <c r="AH353" i="1" s="1"/>
  <c r="AD330" i="1"/>
  <c r="AE330" i="1" s="1"/>
  <c r="AF330" i="1" s="1"/>
  <c r="AD306" i="1"/>
  <c r="AE306" i="1" s="1"/>
  <c r="AF306" i="1" s="1"/>
  <c r="AD315" i="1"/>
  <c r="N465" i="1"/>
  <c r="AI465" i="1" s="1"/>
  <c r="N354" i="1"/>
  <c r="AI354" i="1" s="1"/>
  <c r="N331" i="1"/>
  <c r="AI331" i="1" s="1"/>
  <c r="N249" i="1"/>
  <c r="AI249" i="1" s="1"/>
  <c r="N192" i="1"/>
  <c r="AI192" i="1" s="1"/>
  <c r="AD426" i="1"/>
  <c r="AD418" i="1"/>
  <c r="AD363" i="1"/>
  <c r="AE193" i="1"/>
  <c r="AF193" i="1" s="1"/>
  <c r="AG193" i="1" s="1"/>
  <c r="AH193" i="1" s="1"/>
  <c r="AD443" i="1"/>
  <c r="AE443" i="1" s="1"/>
  <c r="AF443" i="1" s="1"/>
  <c r="AE411" i="1"/>
  <c r="AF411" i="1" s="1"/>
  <c r="AD227" i="1"/>
  <c r="N166" i="1"/>
  <c r="AI166" i="1" s="1"/>
  <c r="AD449" i="1"/>
  <c r="AE441" i="1"/>
  <c r="AF441" i="1" s="1"/>
  <c r="AG441" i="1" s="1"/>
  <c r="AH441" i="1" s="1"/>
  <c r="AD433" i="1"/>
  <c r="AD425" i="1"/>
  <c r="AD417" i="1"/>
  <c r="AD409" i="1"/>
  <c r="AE409" i="1" s="1"/>
  <c r="AF409" i="1" s="1"/>
  <c r="AD401" i="1"/>
  <c r="AE401" i="1" s="1"/>
  <c r="AF401" i="1" s="1"/>
  <c r="AD394" i="1"/>
  <c r="AE394" i="1" s="1"/>
  <c r="AF394" i="1" s="1"/>
  <c r="AG394" i="1" s="1"/>
  <c r="AH394" i="1" s="1"/>
  <c r="AE386" i="1"/>
  <c r="AF386" i="1" s="1"/>
  <c r="AG386" i="1" s="1"/>
  <c r="AH386" i="1" s="1"/>
  <c r="AD346" i="1"/>
  <c r="AE346" i="1" s="1"/>
  <c r="AF346" i="1" s="1"/>
  <c r="AD338" i="1"/>
  <c r="AE338" i="1" s="1"/>
  <c r="AF338" i="1" s="1"/>
  <c r="AG338" i="1" s="1"/>
  <c r="AH338" i="1" s="1"/>
  <c r="AD331" i="1"/>
  <c r="AD318" i="1"/>
  <c r="AE318" i="1" s="1"/>
  <c r="AF318" i="1" s="1"/>
  <c r="AG318" i="1" s="1"/>
  <c r="AH318" i="1" s="1"/>
  <c r="AD249" i="1"/>
  <c r="AD241" i="1"/>
  <c r="AD225" i="1"/>
  <c r="AE217" i="1"/>
  <c r="AF217" i="1" s="1"/>
  <c r="AG217" i="1" s="1"/>
  <c r="AH217" i="1" s="1"/>
  <c r="AD202" i="1"/>
  <c r="AD444" i="1"/>
  <c r="AE444" i="1" s="1"/>
  <c r="AF444" i="1" s="1"/>
  <c r="AG444" i="1" s="1"/>
  <c r="AH444" i="1" s="1"/>
  <c r="AD218" i="1"/>
  <c r="AD312" i="1"/>
  <c r="AD385" i="1"/>
  <c r="AE385" i="1" s="1"/>
  <c r="AF385" i="1" s="1"/>
  <c r="AG385" i="1" s="1"/>
  <c r="AH385" i="1" s="1"/>
  <c r="AD423" i="1"/>
  <c r="N432" i="1"/>
  <c r="AI432" i="1" s="1"/>
  <c r="N311" i="1"/>
  <c r="AI311" i="1" s="1"/>
  <c r="N240" i="1"/>
  <c r="AI240" i="1" s="1"/>
  <c r="N77" i="1"/>
  <c r="AI77" i="1" s="1"/>
  <c r="N464" i="1"/>
  <c r="AI464" i="1" s="1"/>
  <c r="N430" i="1"/>
  <c r="AI430" i="1" s="1"/>
  <c r="N367" i="1"/>
  <c r="AI367" i="1" s="1"/>
  <c r="N330" i="1"/>
  <c r="AI330" i="1" s="1"/>
  <c r="N309" i="1"/>
  <c r="AI309" i="1" s="1"/>
  <c r="N210" i="1"/>
  <c r="AI210" i="1" s="1"/>
  <c r="N143" i="1"/>
  <c r="AI143" i="1" s="1"/>
  <c r="N126" i="1"/>
  <c r="AI126" i="1" s="1"/>
  <c r="N75" i="1"/>
  <c r="AI75" i="1" s="1"/>
  <c r="AD432" i="1"/>
  <c r="AD325" i="1"/>
  <c r="AD317" i="1"/>
  <c r="AD311" i="1"/>
  <c r="AD304" i="1"/>
  <c r="AE266" i="1"/>
  <c r="AF266" i="1" s="1"/>
  <c r="AG266" i="1" s="1"/>
  <c r="AH266" i="1" s="1"/>
  <c r="AD248" i="1"/>
  <c r="AD240" i="1"/>
  <c r="AD201" i="1"/>
  <c r="AE201" i="1" s="1"/>
  <c r="AF201" i="1" s="1"/>
  <c r="AD191" i="1"/>
  <c r="AE191" i="1" s="1"/>
  <c r="AF191" i="1" s="1"/>
  <c r="N462" i="1"/>
  <c r="AI462" i="1" s="1"/>
  <c r="N452" i="1"/>
  <c r="AI452" i="1" s="1"/>
  <c r="N441" i="1"/>
  <c r="AI441" i="1" s="1"/>
  <c r="N429" i="1"/>
  <c r="AI429" i="1" s="1"/>
  <c r="N416" i="1"/>
  <c r="AI416" i="1" s="1"/>
  <c r="N403" i="1"/>
  <c r="AI403" i="1" s="1"/>
  <c r="N391" i="1"/>
  <c r="AI391" i="1" s="1"/>
  <c r="N378" i="1"/>
  <c r="AI378" i="1" s="1"/>
  <c r="N366" i="1"/>
  <c r="AI366" i="1" s="1"/>
  <c r="N353" i="1"/>
  <c r="AI353" i="1" s="1"/>
  <c r="N340" i="1"/>
  <c r="AI340" i="1" s="1"/>
  <c r="N318" i="1"/>
  <c r="AI318" i="1" s="1"/>
  <c r="N308" i="1"/>
  <c r="AI308" i="1" s="1"/>
  <c r="N251" i="1"/>
  <c r="AI251" i="1" s="1"/>
  <c r="N209" i="1"/>
  <c r="AI209" i="1" s="1"/>
  <c r="N170" i="1"/>
  <c r="AI170" i="1" s="1"/>
  <c r="N142" i="1"/>
  <c r="AI142" i="1" s="1"/>
  <c r="N125" i="1"/>
  <c r="AI125" i="1" s="1"/>
  <c r="N74" i="1"/>
  <c r="AI74" i="1" s="1"/>
  <c r="N58" i="1"/>
  <c r="AI58" i="1" s="1"/>
  <c r="AD463" i="1"/>
  <c r="AD447" i="1"/>
  <c r="AD439" i="1"/>
  <c r="AD431" i="1"/>
  <c r="AE431" i="1" s="1"/>
  <c r="AF431" i="1" s="1"/>
  <c r="AD415" i="1"/>
  <c r="AD407" i="1"/>
  <c r="AD400" i="1"/>
  <c r="AD384" i="1"/>
  <c r="AD376" i="1"/>
  <c r="AD368" i="1"/>
  <c r="AD352" i="1"/>
  <c r="AD329" i="1"/>
  <c r="AD324" i="1"/>
  <c r="AE324" i="1" s="1"/>
  <c r="AF324" i="1" s="1"/>
  <c r="AG324" i="1" s="1"/>
  <c r="AH324" i="1" s="1"/>
  <c r="AD223" i="1"/>
  <c r="AD200" i="1"/>
  <c r="AD410" i="1"/>
  <c r="AD395" i="1"/>
  <c r="AD387" i="1"/>
  <c r="AE242" i="1"/>
  <c r="AF242" i="1" s="1"/>
  <c r="AG242" i="1" s="1"/>
  <c r="AH242" i="1" s="1"/>
  <c r="AD263" i="1"/>
  <c r="AE263" i="1" s="1"/>
  <c r="AF263" i="1" s="1"/>
  <c r="N266" i="1"/>
  <c r="AI266" i="1" s="1"/>
  <c r="N369" i="1"/>
  <c r="AI369" i="1" s="1"/>
  <c r="N191" i="1"/>
  <c r="AI191" i="1" s="1"/>
  <c r="N128" i="1"/>
  <c r="AI128" i="1" s="1"/>
  <c r="N393" i="1"/>
  <c r="AI393" i="1" s="1"/>
  <c r="N428" i="1"/>
  <c r="AI428" i="1" s="1"/>
  <c r="N404" i="1"/>
  <c r="AI404" i="1" s="1"/>
  <c r="N381" i="1"/>
  <c r="AI381" i="1" s="1"/>
  <c r="N365" i="1"/>
  <c r="AI365" i="1" s="1"/>
  <c r="N349" i="1"/>
  <c r="AI349" i="1" s="1"/>
  <c r="N334" i="1"/>
  <c r="AI334" i="1" s="1"/>
  <c r="N321" i="1"/>
  <c r="AI321" i="1" s="1"/>
  <c r="N314" i="1"/>
  <c r="AI314" i="1" s="1"/>
  <c r="N307" i="1"/>
  <c r="AI307" i="1" s="1"/>
  <c r="N288" i="1"/>
  <c r="AI288" i="1" s="1"/>
  <c r="N252" i="1"/>
  <c r="AI252" i="1" s="1"/>
  <c r="N244" i="1"/>
  <c r="AI244" i="1" s="1"/>
  <c r="N220" i="1"/>
  <c r="AI220" i="1" s="1"/>
  <c r="N195" i="1"/>
  <c r="AI195" i="1" s="1"/>
  <c r="N169" i="1"/>
  <c r="AI169" i="1" s="1"/>
  <c r="N161" i="1"/>
  <c r="AI161" i="1" s="1"/>
  <c r="N141" i="1"/>
  <c r="AI141" i="1" s="1"/>
  <c r="N133" i="1"/>
  <c r="AI133" i="1" s="1"/>
  <c r="N124" i="1"/>
  <c r="AI124" i="1" s="1"/>
  <c r="N440" i="1"/>
  <c r="AI440" i="1" s="1"/>
  <c r="N414" i="1"/>
  <c r="AI414" i="1" s="1"/>
  <c r="N377" i="1"/>
  <c r="AI377" i="1" s="1"/>
  <c r="N351" i="1"/>
  <c r="AI351" i="1" s="1"/>
  <c r="N317" i="1"/>
  <c r="AI317" i="1" s="1"/>
  <c r="N269" i="1"/>
  <c r="AI269" i="1" s="1"/>
  <c r="N54" i="1"/>
  <c r="AI54" i="1" s="1"/>
  <c r="N243" i="1"/>
  <c r="AI243" i="1" s="1"/>
  <c r="N227" i="1"/>
  <c r="AI227" i="1" s="1"/>
  <c r="N219" i="1"/>
  <c r="AI219" i="1" s="1"/>
  <c r="N204" i="1"/>
  <c r="AI204" i="1" s="1"/>
  <c r="N194" i="1"/>
  <c r="AI194" i="1" s="1"/>
  <c r="N168" i="1"/>
  <c r="AI168" i="1" s="1"/>
  <c r="N160" i="1"/>
  <c r="AI160" i="1" s="1"/>
  <c r="N140" i="1"/>
  <c r="AI140" i="1" s="1"/>
  <c r="N132" i="1"/>
  <c r="AI132" i="1" s="1"/>
  <c r="N112" i="1"/>
  <c r="AI112" i="1" s="1"/>
  <c r="N104" i="1"/>
  <c r="AI104" i="1" s="1"/>
  <c r="N72" i="1"/>
  <c r="AI72" i="1" s="1"/>
  <c r="N61" i="1"/>
  <c r="AI61" i="1" s="1"/>
  <c r="N51" i="1"/>
  <c r="AI51" i="1" s="1"/>
  <c r="N449" i="1"/>
  <c r="AI449" i="1" s="1"/>
  <c r="N438" i="1"/>
  <c r="AI438" i="1" s="1"/>
  <c r="N425" i="1"/>
  <c r="AI425" i="1" s="1"/>
  <c r="N388" i="1"/>
  <c r="AI388" i="1" s="1"/>
  <c r="N375" i="1"/>
  <c r="AI375" i="1" s="1"/>
  <c r="N362" i="1"/>
  <c r="AI362" i="1" s="1"/>
  <c r="N315" i="1"/>
  <c r="AI315" i="1" s="1"/>
  <c r="N305" i="1"/>
  <c r="AI305" i="1" s="1"/>
  <c r="N248" i="1"/>
  <c r="AI248" i="1" s="1"/>
  <c r="N224" i="1"/>
  <c r="AI224" i="1" s="1"/>
  <c r="N201" i="1"/>
  <c r="AI201" i="1" s="1"/>
  <c r="N165" i="1"/>
  <c r="AI165" i="1" s="1"/>
  <c r="N137" i="1"/>
  <c r="AI137" i="1" s="1"/>
  <c r="N109" i="1"/>
  <c r="AI109" i="1" s="1"/>
  <c r="N456" i="1"/>
  <c r="AI456" i="1" s="1"/>
  <c r="N436" i="1"/>
  <c r="AI436" i="1" s="1"/>
  <c r="N412" i="1"/>
  <c r="AI412" i="1" s="1"/>
  <c r="N389" i="1"/>
  <c r="AI389" i="1" s="1"/>
  <c r="N357" i="1"/>
  <c r="AI357" i="1" s="1"/>
  <c r="N327" i="1"/>
  <c r="AI327" i="1" s="1"/>
  <c r="N208" i="1"/>
  <c r="AI208" i="1" s="1"/>
  <c r="N466" i="1"/>
  <c r="AI466" i="1" s="1"/>
  <c r="N450" i="1"/>
  <c r="AI450" i="1" s="1"/>
  <c r="N426" i="1"/>
  <c r="AI426" i="1" s="1"/>
  <c r="N410" i="1"/>
  <c r="AI410" i="1" s="1"/>
  <c r="N395" i="1"/>
  <c r="AI395" i="1" s="1"/>
  <c r="N379" i="1"/>
  <c r="AI379" i="1" s="1"/>
  <c r="N355" i="1"/>
  <c r="AI355" i="1" s="1"/>
  <c r="N339" i="1"/>
  <c r="AI339" i="1" s="1"/>
  <c r="N326" i="1"/>
  <c r="AI326" i="1" s="1"/>
  <c r="N313" i="1"/>
  <c r="AI313" i="1" s="1"/>
  <c r="N242" i="1"/>
  <c r="AI242" i="1" s="1"/>
  <c r="N203" i="1"/>
  <c r="AI203" i="1" s="1"/>
  <c r="N167" i="1"/>
  <c r="AI167" i="1" s="1"/>
  <c r="N139" i="1"/>
  <c r="AI139" i="1" s="1"/>
  <c r="N88" i="1"/>
  <c r="AI88" i="1" s="1"/>
  <c r="N50" i="1"/>
  <c r="AI50" i="1" s="1"/>
  <c r="N448" i="1"/>
  <c r="AI448" i="1" s="1"/>
  <c r="N361" i="1"/>
  <c r="AI361" i="1" s="1"/>
  <c r="N246" i="1"/>
  <c r="AI246" i="1" s="1"/>
  <c r="N199" i="1"/>
  <c r="AI199" i="1" s="1"/>
  <c r="N163" i="1"/>
  <c r="AI163" i="1" s="1"/>
  <c r="N135" i="1"/>
  <c r="AI135" i="1" s="1"/>
  <c r="N107" i="1"/>
  <c r="AI107" i="1" s="1"/>
  <c r="N66" i="1"/>
  <c r="AI66" i="1" s="1"/>
  <c r="AD381" i="1"/>
  <c r="AE381" i="1" s="1"/>
  <c r="AF381" i="1" s="1"/>
  <c r="AG381" i="1" s="1"/>
  <c r="AH381" i="1" s="1"/>
  <c r="AD365" i="1"/>
  <c r="N408" i="1"/>
  <c r="AI408" i="1" s="1"/>
  <c r="N345" i="1"/>
  <c r="AI345" i="1" s="1"/>
  <c r="N212" i="1"/>
  <c r="AI212" i="1" s="1"/>
  <c r="N420" i="1"/>
  <c r="AI420" i="1" s="1"/>
  <c r="N397" i="1"/>
  <c r="AI397" i="1" s="1"/>
  <c r="N373" i="1"/>
  <c r="AI373" i="1" s="1"/>
  <c r="N341" i="1"/>
  <c r="AI341" i="1" s="1"/>
  <c r="N238" i="1"/>
  <c r="AI238" i="1" s="1"/>
  <c r="N458" i="1"/>
  <c r="AI458" i="1" s="1"/>
  <c r="N442" i="1"/>
  <c r="AI442" i="1" s="1"/>
  <c r="N434" i="1"/>
  <c r="AI434" i="1" s="1"/>
  <c r="N418" i="1"/>
  <c r="AI418" i="1" s="1"/>
  <c r="N402" i="1"/>
  <c r="AI402" i="1" s="1"/>
  <c r="N387" i="1"/>
  <c r="AI387" i="1" s="1"/>
  <c r="N371" i="1"/>
  <c r="AI371" i="1" s="1"/>
  <c r="N363" i="1"/>
  <c r="AI363" i="1" s="1"/>
  <c r="N347" i="1"/>
  <c r="AI347" i="1" s="1"/>
  <c r="N332" i="1"/>
  <c r="AI332" i="1" s="1"/>
  <c r="N319" i="1"/>
  <c r="AI319" i="1" s="1"/>
  <c r="N286" i="1"/>
  <c r="AI286" i="1" s="1"/>
  <c r="N250" i="1"/>
  <c r="AI250" i="1" s="1"/>
  <c r="N226" i="1"/>
  <c r="AI226" i="1" s="1"/>
  <c r="N218" i="1"/>
  <c r="AI218" i="1" s="1"/>
  <c r="N193" i="1"/>
  <c r="AI193" i="1" s="1"/>
  <c r="N159" i="1"/>
  <c r="AI159" i="1" s="1"/>
  <c r="N130" i="1"/>
  <c r="AI130" i="1" s="1"/>
  <c r="N111" i="1"/>
  <c r="AI111" i="1" s="1"/>
  <c r="N71" i="1"/>
  <c r="AI71" i="1" s="1"/>
  <c r="N60" i="1"/>
  <c r="AI60" i="1" s="1"/>
  <c r="N424" i="1"/>
  <c r="AI424" i="1" s="1"/>
  <c r="N399" i="1"/>
  <c r="AI399" i="1" s="1"/>
  <c r="N336" i="1"/>
  <c r="AI336" i="1" s="1"/>
  <c r="N304" i="1"/>
  <c r="AI304" i="1" s="1"/>
  <c r="N222" i="1"/>
  <c r="AI222" i="1" s="1"/>
  <c r="N467" i="1"/>
  <c r="AI467" i="1" s="1"/>
  <c r="N457" i="1"/>
  <c r="AI457" i="1" s="1"/>
  <c r="N446" i="1"/>
  <c r="AI446" i="1" s="1"/>
  <c r="N435" i="1"/>
  <c r="AI435" i="1" s="1"/>
  <c r="N422" i="1"/>
  <c r="AI422" i="1" s="1"/>
  <c r="N398" i="1"/>
  <c r="AI398" i="1" s="1"/>
  <c r="N385" i="1"/>
  <c r="AI385" i="1" s="1"/>
  <c r="N372" i="1"/>
  <c r="AI372" i="1" s="1"/>
  <c r="N359" i="1"/>
  <c r="AI359" i="1" s="1"/>
  <c r="N325" i="1"/>
  <c r="AI325" i="1" s="1"/>
  <c r="N290" i="1"/>
  <c r="AI290" i="1" s="1"/>
  <c r="N267" i="1"/>
  <c r="AI267" i="1" s="1"/>
  <c r="N64" i="1"/>
  <c r="AI64" i="1" s="1"/>
  <c r="N49" i="1"/>
  <c r="AI49" i="1" s="1"/>
  <c r="AD419" i="1"/>
  <c r="AD403" i="1"/>
  <c r="AD396" i="1"/>
  <c r="AE396" i="1" s="1"/>
  <c r="AF396" i="1" s="1"/>
  <c r="AG396" i="1" s="1"/>
  <c r="AH396" i="1" s="1"/>
  <c r="AD388" i="1"/>
  <c r="AD372" i="1"/>
  <c r="AD364" i="1"/>
  <c r="AD356" i="1"/>
  <c r="AD348" i="1"/>
  <c r="AD340" i="1"/>
  <c r="AD219" i="1"/>
  <c r="AD204" i="1"/>
  <c r="AD194" i="1"/>
  <c r="AE194" i="1" s="1"/>
  <c r="AF194" i="1" s="1"/>
  <c r="AG194" i="1" s="1"/>
  <c r="AH194" i="1" s="1"/>
  <c r="N105" i="1"/>
  <c r="AI105" i="1" s="1"/>
  <c r="AD337" i="1"/>
  <c r="AD316" i="1"/>
  <c r="AE310" i="1"/>
  <c r="AF310" i="1" s="1"/>
  <c r="AG310" i="1" s="1"/>
  <c r="AH310" i="1" s="1"/>
  <c r="AD265" i="1"/>
  <c r="AD239" i="1"/>
  <c r="AD211" i="1"/>
  <c r="AD190" i="1"/>
  <c r="AD462" i="1"/>
  <c r="AD438" i="1"/>
  <c r="AE438" i="1" s="1"/>
  <c r="AF438" i="1" s="1"/>
  <c r="AG438" i="1" s="1"/>
  <c r="AH438" i="1" s="1"/>
  <c r="AD422" i="1"/>
  <c r="AD375" i="1"/>
  <c r="AD351" i="1"/>
  <c r="AD336" i="1"/>
  <c r="AE309" i="1"/>
  <c r="AF309" i="1" s="1"/>
  <c r="AG309" i="1" s="1"/>
  <c r="AH309" i="1" s="1"/>
  <c r="AD269" i="1"/>
  <c r="AE269" i="1" s="1"/>
  <c r="AF269" i="1" s="1"/>
  <c r="AG269" i="1" s="1"/>
  <c r="AH269" i="1" s="1"/>
  <c r="AD210" i="1"/>
  <c r="AD454" i="1"/>
  <c r="AE454" i="1" s="1"/>
  <c r="AF454" i="1" s="1"/>
  <c r="AD430" i="1"/>
  <c r="AE430" i="1" s="1"/>
  <c r="AF430" i="1" s="1"/>
  <c r="AD414" i="1"/>
  <c r="AE414" i="1" s="1"/>
  <c r="AF414" i="1" s="1"/>
  <c r="AG414" i="1" s="1"/>
  <c r="AH414" i="1" s="1"/>
  <c r="AE399" i="1"/>
  <c r="AF399" i="1" s="1"/>
  <c r="AD367" i="1"/>
  <c r="AD468" i="1"/>
  <c r="AD461" i="1"/>
  <c r="AE461" i="1" s="1"/>
  <c r="AF461" i="1" s="1"/>
  <c r="AD445" i="1"/>
  <c r="AD437" i="1"/>
  <c r="AE437" i="1" s="1"/>
  <c r="AF437" i="1" s="1"/>
  <c r="AD429" i="1"/>
  <c r="AD413" i="1"/>
  <c r="AD382" i="1"/>
  <c r="AE382" i="1" s="1"/>
  <c r="AF382" i="1" s="1"/>
  <c r="AD374" i="1"/>
  <c r="AE374" i="1" s="1"/>
  <c r="AF374" i="1" s="1"/>
  <c r="AG374" i="1" s="1"/>
  <c r="AH374" i="1" s="1"/>
  <c r="AD358" i="1"/>
  <c r="AE358" i="1" s="1"/>
  <c r="AF358" i="1" s="1"/>
  <c r="AD350" i="1"/>
  <c r="AE350" i="1" s="1"/>
  <c r="AF350" i="1" s="1"/>
  <c r="AD342" i="1"/>
  <c r="AD328" i="1"/>
  <c r="AE328" i="1" s="1"/>
  <c r="AF328" i="1" s="1"/>
  <c r="AD322" i="1"/>
  <c r="AE322" i="1" s="1"/>
  <c r="AF322" i="1" s="1"/>
  <c r="AD289" i="1"/>
  <c r="AE289" i="1" s="1"/>
  <c r="AF289" i="1" s="1"/>
  <c r="AD245" i="1"/>
  <c r="AE245" i="1" s="1"/>
  <c r="AF245" i="1" s="1"/>
  <c r="AD196" i="1"/>
  <c r="AE196" i="1" s="1"/>
  <c r="AF196" i="1" s="1"/>
  <c r="N463" i="1"/>
  <c r="AI463" i="1" s="1"/>
  <c r="N455" i="1"/>
  <c r="AI455" i="1" s="1"/>
  <c r="N439" i="1"/>
  <c r="AI439" i="1" s="1"/>
  <c r="N431" i="1"/>
  <c r="AI431" i="1" s="1"/>
  <c r="N423" i="1"/>
  <c r="AI423" i="1" s="1"/>
  <c r="N415" i="1"/>
  <c r="AI415" i="1" s="1"/>
  <c r="N407" i="1"/>
  <c r="AI407" i="1" s="1"/>
  <c r="N400" i="1"/>
  <c r="AI400" i="1" s="1"/>
  <c r="N392" i="1"/>
  <c r="AI392" i="1" s="1"/>
  <c r="N384" i="1"/>
  <c r="AI384" i="1" s="1"/>
  <c r="N376" i="1"/>
  <c r="AI376" i="1" s="1"/>
  <c r="N368" i="1"/>
  <c r="AI368" i="1" s="1"/>
  <c r="N360" i="1"/>
  <c r="AI360" i="1" s="1"/>
  <c r="N352" i="1"/>
  <c r="AI352" i="1" s="1"/>
  <c r="N337" i="1"/>
  <c r="AI337" i="1" s="1"/>
  <c r="N329" i="1"/>
  <c r="AI329" i="1" s="1"/>
  <c r="N310" i="1"/>
  <c r="AI310" i="1" s="1"/>
  <c r="N265" i="1"/>
  <c r="AI265" i="1" s="1"/>
  <c r="N247" i="1"/>
  <c r="AI247" i="1" s="1"/>
  <c r="N239" i="1"/>
  <c r="AI239" i="1" s="1"/>
  <c r="N223" i="1"/>
  <c r="AI223" i="1" s="1"/>
  <c r="N200" i="1"/>
  <c r="AI200" i="1" s="1"/>
  <c r="N190" i="1"/>
  <c r="AI190" i="1" s="1"/>
  <c r="N136" i="1"/>
  <c r="AI136" i="1" s="1"/>
  <c r="N127" i="1"/>
  <c r="AI127" i="1" s="1"/>
  <c r="N108" i="1"/>
  <c r="AI108" i="1" s="1"/>
  <c r="N76" i="1"/>
  <c r="AI76" i="1" s="1"/>
  <c r="N55" i="1"/>
  <c r="AI55" i="1" s="1"/>
  <c r="AD339" i="1"/>
  <c r="AE332" i="1"/>
  <c r="AF332" i="1" s="1"/>
  <c r="AG332" i="1" s="1"/>
  <c r="AH332" i="1" s="1"/>
  <c r="AD326" i="1"/>
  <c r="AD313" i="1"/>
  <c r="AD226" i="1"/>
  <c r="AE308" i="1" l="1"/>
  <c r="AF308" i="1" s="1"/>
  <c r="AG308" i="1" s="1"/>
  <c r="AH308" i="1" s="1"/>
  <c r="AE378" i="1"/>
  <c r="AF378" i="1" s="1"/>
  <c r="AG378" i="1" s="1"/>
  <c r="AH378" i="1" s="1"/>
  <c r="AE442" i="1"/>
  <c r="AF442" i="1" s="1"/>
  <c r="AG442" i="1" s="1"/>
  <c r="AH442" i="1" s="1"/>
  <c r="AE158" i="1"/>
  <c r="AF158" i="1" s="1"/>
  <c r="AG158" i="1" s="1"/>
  <c r="AH158" i="1" s="1"/>
  <c r="AE163" i="1"/>
  <c r="AF163" i="1" s="1"/>
  <c r="AG163" i="1" s="1"/>
  <c r="AH163" i="1" s="1"/>
  <c r="AE422" i="1"/>
  <c r="AF422" i="1" s="1"/>
  <c r="AG422" i="1" s="1"/>
  <c r="AH422" i="1" s="1"/>
  <c r="AE335" i="1"/>
  <c r="AF335" i="1" s="1"/>
  <c r="AG335" i="1" s="1"/>
  <c r="AH335" i="1" s="1"/>
  <c r="AE140" i="1"/>
  <c r="AF140" i="1" s="1"/>
  <c r="AG140" i="1" s="1"/>
  <c r="AH140" i="1" s="1"/>
  <c r="AE107" i="1"/>
  <c r="AF107" i="1" s="1"/>
  <c r="AG107" i="1" s="1"/>
  <c r="AH107" i="1" s="1"/>
  <c r="AE326" i="1"/>
  <c r="AF326" i="1" s="1"/>
  <c r="AG326" i="1" s="1"/>
  <c r="AH326" i="1" s="1"/>
  <c r="AE329" i="1"/>
  <c r="AF329" i="1" s="1"/>
  <c r="AG329" i="1" s="1"/>
  <c r="AH329" i="1" s="1"/>
  <c r="AE319" i="1"/>
  <c r="AF319" i="1" s="1"/>
  <c r="AG319" i="1" s="1"/>
  <c r="AH319" i="1" s="1"/>
  <c r="AE440" i="1"/>
  <c r="AF440" i="1" s="1"/>
  <c r="AG440" i="1" s="1"/>
  <c r="AH440" i="1" s="1"/>
  <c r="AE64" i="1"/>
  <c r="AF64" i="1" s="1"/>
  <c r="AG64" i="1" s="1"/>
  <c r="AH64" i="1" s="1"/>
  <c r="AE167" i="1"/>
  <c r="AF167" i="1" s="1"/>
  <c r="AG167" i="1" s="1"/>
  <c r="AH167" i="1" s="1"/>
  <c r="AE419" i="1"/>
  <c r="AF419" i="1" s="1"/>
  <c r="AG419" i="1" s="1"/>
  <c r="AH419" i="1" s="1"/>
  <c r="AE352" i="1"/>
  <c r="AF352" i="1" s="1"/>
  <c r="AG352" i="1" s="1"/>
  <c r="AH352" i="1" s="1"/>
  <c r="AE225" i="1"/>
  <c r="AF225" i="1" s="1"/>
  <c r="AG225" i="1" s="1"/>
  <c r="AH225" i="1" s="1"/>
  <c r="AE355" i="1"/>
  <c r="AF355" i="1" s="1"/>
  <c r="AG355" i="1" s="1"/>
  <c r="AH355" i="1" s="1"/>
  <c r="AE59" i="1"/>
  <c r="AF59" i="1" s="1"/>
  <c r="AG59" i="1" s="1"/>
  <c r="AH59" i="1" s="1"/>
  <c r="AE339" i="1"/>
  <c r="AF339" i="1" s="1"/>
  <c r="AG339" i="1" s="1"/>
  <c r="AH339" i="1" s="1"/>
  <c r="AE390" i="1"/>
  <c r="AF390" i="1" s="1"/>
  <c r="AG390" i="1" s="1"/>
  <c r="AH390" i="1" s="1"/>
  <c r="AE453" i="1"/>
  <c r="AF453" i="1" s="1"/>
  <c r="AG453" i="1" s="1"/>
  <c r="AH453" i="1" s="1"/>
  <c r="AE336" i="1"/>
  <c r="AF336" i="1" s="1"/>
  <c r="AG336" i="1" s="1"/>
  <c r="AH336" i="1" s="1"/>
  <c r="AE190" i="1"/>
  <c r="AF190" i="1" s="1"/>
  <c r="AG190" i="1" s="1"/>
  <c r="AH190" i="1" s="1"/>
  <c r="AE348" i="1"/>
  <c r="AF348" i="1" s="1"/>
  <c r="AG348" i="1" s="1"/>
  <c r="AH348" i="1" s="1"/>
  <c r="AE427" i="1"/>
  <c r="AF427" i="1" s="1"/>
  <c r="AG427" i="1" s="1"/>
  <c r="AH427" i="1" s="1"/>
  <c r="AE397" i="1"/>
  <c r="AF397" i="1" s="1"/>
  <c r="AG397" i="1" s="1"/>
  <c r="AH397" i="1" s="1"/>
  <c r="AE410" i="1"/>
  <c r="AF410" i="1" s="1"/>
  <c r="AG410" i="1" s="1"/>
  <c r="AH410" i="1" s="1"/>
  <c r="AE368" i="1"/>
  <c r="AF368" i="1" s="1"/>
  <c r="AG368" i="1" s="1"/>
  <c r="AH368" i="1" s="1"/>
  <c r="AE447" i="1"/>
  <c r="AF447" i="1" s="1"/>
  <c r="AG447" i="1" s="1"/>
  <c r="AH447" i="1" s="1"/>
  <c r="AE212" i="1"/>
  <c r="AF212" i="1" s="1"/>
  <c r="AG212" i="1" s="1"/>
  <c r="AH212" i="1" s="1"/>
  <c r="AE325" i="1"/>
  <c r="AF325" i="1" s="1"/>
  <c r="AG325" i="1" s="1"/>
  <c r="AH325" i="1" s="1"/>
  <c r="AE241" i="1"/>
  <c r="AF241" i="1" s="1"/>
  <c r="AG241" i="1" s="1"/>
  <c r="AH241" i="1" s="1"/>
  <c r="AE363" i="1"/>
  <c r="AF363" i="1" s="1"/>
  <c r="AG363" i="1" s="1"/>
  <c r="AH363" i="1" s="1"/>
  <c r="AE369" i="1"/>
  <c r="AF369" i="1" s="1"/>
  <c r="AG369" i="1" s="1"/>
  <c r="AH369" i="1" s="1"/>
  <c r="AE456" i="1"/>
  <c r="AF456" i="1" s="1"/>
  <c r="AG456" i="1" s="1"/>
  <c r="AH456" i="1" s="1"/>
  <c r="AE360" i="1"/>
  <c r="AF360" i="1" s="1"/>
  <c r="AG360" i="1" s="1"/>
  <c r="AH360" i="1" s="1"/>
  <c r="AE349" i="1"/>
  <c r="AF349" i="1" s="1"/>
  <c r="AG349" i="1" s="1"/>
  <c r="AH349" i="1" s="1"/>
  <c r="AE246" i="1"/>
  <c r="AF246" i="1" s="1"/>
  <c r="AG246" i="1" s="1"/>
  <c r="AH246" i="1" s="1"/>
  <c r="AE307" i="1"/>
  <c r="AF307" i="1" s="1"/>
  <c r="AG307" i="1" s="1"/>
  <c r="AH307" i="1" s="1"/>
  <c r="AE61" i="1"/>
  <c r="AF61" i="1" s="1"/>
  <c r="AG61" i="1" s="1"/>
  <c r="AH61" i="1" s="1"/>
  <c r="AE63" i="1"/>
  <c r="AF63" i="1" s="1"/>
  <c r="AG63" i="1" s="1"/>
  <c r="AH63" i="1" s="1"/>
  <c r="AE168" i="1"/>
  <c r="AF168" i="1" s="1"/>
  <c r="AG168" i="1" s="1"/>
  <c r="AH168" i="1" s="1"/>
  <c r="AE71" i="1"/>
  <c r="AF71" i="1" s="1"/>
  <c r="AG71" i="1" s="1"/>
  <c r="AH71" i="1" s="1"/>
  <c r="AE141" i="1"/>
  <c r="AF141" i="1" s="1"/>
  <c r="AG141" i="1" s="1"/>
  <c r="AH141" i="1" s="1"/>
  <c r="AE287" i="1"/>
  <c r="AF287" i="1" s="1"/>
  <c r="AG287" i="1" s="1"/>
  <c r="AH287" i="1" s="1"/>
  <c r="AE365" i="1"/>
  <c r="AF365" i="1" s="1"/>
  <c r="AG365" i="1" s="1"/>
  <c r="AH365" i="1" s="1"/>
  <c r="AE407" i="1"/>
  <c r="AF407" i="1" s="1"/>
  <c r="AG407" i="1" s="1"/>
  <c r="AH407" i="1" s="1"/>
  <c r="AE192" i="1"/>
  <c r="AF192" i="1" s="1"/>
  <c r="AG192" i="1" s="1"/>
  <c r="AH192" i="1" s="1"/>
  <c r="AE402" i="1"/>
  <c r="AF402" i="1" s="1"/>
  <c r="AG402" i="1" s="1"/>
  <c r="AH402" i="1" s="1"/>
  <c r="AE313" i="1"/>
  <c r="AF313" i="1" s="1"/>
  <c r="AG313" i="1" s="1"/>
  <c r="AH313" i="1" s="1"/>
  <c r="AE359" i="1"/>
  <c r="AF359" i="1" s="1"/>
  <c r="AG359" i="1" s="1"/>
  <c r="AH359" i="1" s="1"/>
  <c r="AE316" i="1"/>
  <c r="AF316" i="1" s="1"/>
  <c r="AG316" i="1" s="1"/>
  <c r="AH316" i="1" s="1"/>
  <c r="AE415" i="1"/>
  <c r="AF415" i="1" s="1"/>
  <c r="AG415" i="1" s="1"/>
  <c r="AH415" i="1" s="1"/>
  <c r="AE436" i="1"/>
  <c r="AF436" i="1" s="1"/>
  <c r="AG436" i="1" s="1"/>
  <c r="AH436" i="1" s="1"/>
  <c r="AE333" i="1"/>
  <c r="AF333" i="1" s="1"/>
  <c r="AG333" i="1" s="1"/>
  <c r="AH333" i="1" s="1"/>
  <c r="AE387" i="1"/>
  <c r="AF387" i="1" s="1"/>
  <c r="AG387" i="1" s="1"/>
  <c r="AH387" i="1" s="1"/>
  <c r="AE170" i="1"/>
  <c r="AF170" i="1" s="1"/>
  <c r="AG170" i="1" s="1"/>
  <c r="AH170" i="1" s="1"/>
  <c r="AE166" i="1"/>
  <c r="AF166" i="1" s="1"/>
  <c r="AG166" i="1" s="1"/>
  <c r="AH166" i="1" s="1"/>
  <c r="AE462" i="1"/>
  <c r="AF462" i="1" s="1"/>
  <c r="AG462" i="1" s="1"/>
  <c r="AH462" i="1" s="1"/>
  <c r="AE439" i="1"/>
  <c r="AF439" i="1" s="1"/>
  <c r="AG439" i="1" s="1"/>
  <c r="AH439" i="1" s="1"/>
  <c r="AE317" i="1"/>
  <c r="AF317" i="1" s="1"/>
  <c r="AG317" i="1" s="1"/>
  <c r="AH317" i="1" s="1"/>
  <c r="AE460" i="1"/>
  <c r="AF460" i="1" s="1"/>
  <c r="AG460" i="1" s="1"/>
  <c r="AH460" i="1" s="1"/>
  <c r="AE467" i="1"/>
  <c r="AF467" i="1" s="1"/>
  <c r="AG467" i="1" s="1"/>
  <c r="AH467" i="1" s="1"/>
  <c r="AE164" i="1"/>
  <c r="AF164" i="1" s="1"/>
  <c r="AG164" i="1" s="1"/>
  <c r="AH164" i="1" s="1"/>
  <c r="AE66" i="1"/>
  <c r="AF66" i="1" s="1"/>
  <c r="AG66" i="1" s="1"/>
  <c r="AH66" i="1" s="1"/>
  <c r="AE398" i="1"/>
  <c r="AF398" i="1" s="1"/>
  <c r="AG398" i="1" s="1"/>
  <c r="AH398" i="1" s="1"/>
  <c r="AE435" i="1"/>
  <c r="AF435" i="1" s="1"/>
  <c r="AG435" i="1" s="1"/>
  <c r="AH435" i="1" s="1"/>
  <c r="AE376" i="1"/>
  <c r="AF376" i="1" s="1"/>
  <c r="AG376" i="1" s="1"/>
  <c r="AH376" i="1" s="1"/>
  <c r="AE463" i="1"/>
  <c r="AF463" i="1" s="1"/>
  <c r="AG463" i="1" s="1"/>
  <c r="AH463" i="1" s="1"/>
  <c r="AE224" i="1"/>
  <c r="AF224" i="1" s="1"/>
  <c r="AG224" i="1" s="1"/>
  <c r="AH224" i="1" s="1"/>
  <c r="AE432" i="1"/>
  <c r="AF432" i="1" s="1"/>
  <c r="AG432" i="1" s="1"/>
  <c r="AH432" i="1" s="1"/>
  <c r="AE312" i="1"/>
  <c r="AF312" i="1" s="1"/>
  <c r="AG312" i="1" s="1"/>
  <c r="AH312" i="1" s="1"/>
  <c r="AE249" i="1"/>
  <c r="AF249" i="1" s="1"/>
  <c r="AG249" i="1" s="1"/>
  <c r="AH249" i="1" s="1"/>
  <c r="AE354" i="1"/>
  <c r="AF354" i="1" s="1"/>
  <c r="AG354" i="1" s="1"/>
  <c r="AH354" i="1" s="1"/>
  <c r="AE417" i="1"/>
  <c r="AF417" i="1" s="1"/>
  <c r="AG417" i="1" s="1"/>
  <c r="AH417" i="1" s="1"/>
  <c r="AE227" i="1"/>
  <c r="AF227" i="1" s="1"/>
  <c r="AG227" i="1" s="1"/>
  <c r="AH227" i="1" s="1"/>
  <c r="AE379" i="1"/>
  <c r="AF379" i="1" s="1"/>
  <c r="AG379" i="1" s="1"/>
  <c r="AH379" i="1" s="1"/>
  <c r="AE377" i="1"/>
  <c r="AF377" i="1" s="1"/>
  <c r="AG377" i="1" s="1"/>
  <c r="AH377" i="1" s="1"/>
  <c r="AE464" i="1"/>
  <c r="AF464" i="1" s="1"/>
  <c r="AG464" i="1" s="1"/>
  <c r="AH464" i="1" s="1"/>
  <c r="AE252" i="1"/>
  <c r="AF252" i="1" s="1"/>
  <c r="AG252" i="1" s="1"/>
  <c r="AH252" i="1" s="1"/>
  <c r="AE404" i="1"/>
  <c r="AF404" i="1" s="1"/>
  <c r="AG404" i="1" s="1"/>
  <c r="AH404" i="1" s="1"/>
  <c r="AE323" i="1"/>
  <c r="AF323" i="1" s="1"/>
  <c r="AG323" i="1" s="1"/>
  <c r="AH323" i="1" s="1"/>
  <c r="AE72" i="1"/>
  <c r="AF72" i="1" s="1"/>
  <c r="AG72" i="1" s="1"/>
  <c r="AH72" i="1" s="1"/>
  <c r="AE73" i="1"/>
  <c r="AF73" i="1" s="1"/>
  <c r="AG73" i="1" s="1"/>
  <c r="AH73" i="1" s="1"/>
  <c r="AE143" i="1"/>
  <c r="AF143" i="1" s="1"/>
  <c r="AG143" i="1" s="1"/>
  <c r="AH143" i="1" s="1"/>
  <c r="AE223" i="1"/>
  <c r="AF223" i="1" s="1"/>
  <c r="AG223" i="1" s="1"/>
  <c r="AH223" i="1" s="1"/>
  <c r="AE416" i="1"/>
  <c r="AF416" i="1" s="1"/>
  <c r="AG416" i="1" s="1"/>
  <c r="AH416" i="1" s="1"/>
  <c r="AE209" i="1"/>
  <c r="AF209" i="1" s="1"/>
  <c r="AG209" i="1" s="1"/>
  <c r="AH209" i="1" s="1"/>
  <c r="AE136" i="1"/>
  <c r="AF136" i="1" s="1"/>
  <c r="AG136" i="1" s="1"/>
  <c r="AH136" i="1" s="1"/>
  <c r="AE429" i="1"/>
  <c r="AF429" i="1" s="1"/>
  <c r="AG429" i="1" s="1"/>
  <c r="AH429" i="1" s="1"/>
  <c r="AE373" i="1"/>
  <c r="AF373" i="1" s="1"/>
  <c r="AG373" i="1" s="1"/>
  <c r="AH373" i="1" s="1"/>
  <c r="AE449" i="1"/>
  <c r="AF449" i="1" s="1"/>
  <c r="AG449" i="1" s="1"/>
  <c r="AH449" i="1" s="1"/>
  <c r="AE247" i="1"/>
  <c r="AF247" i="1" s="1"/>
  <c r="AG247" i="1" s="1"/>
  <c r="AH247" i="1" s="1"/>
  <c r="AE208" i="1"/>
  <c r="AF208" i="1" s="1"/>
  <c r="AG208" i="1" s="1"/>
  <c r="AH208" i="1" s="1"/>
  <c r="AE165" i="1"/>
  <c r="AF165" i="1" s="1"/>
  <c r="AG165" i="1" s="1"/>
  <c r="AH165" i="1" s="1"/>
  <c r="AE367" i="1"/>
  <c r="AF367" i="1" s="1"/>
  <c r="AG367" i="1" s="1"/>
  <c r="AH367" i="1" s="1"/>
  <c r="AE337" i="1"/>
  <c r="AF337" i="1" s="1"/>
  <c r="AG337" i="1" s="1"/>
  <c r="AH337" i="1" s="1"/>
  <c r="AE331" i="1"/>
  <c r="AF331" i="1" s="1"/>
  <c r="AG331" i="1" s="1"/>
  <c r="AH331" i="1" s="1"/>
  <c r="AE109" i="1"/>
  <c r="AF109" i="1" s="1"/>
  <c r="AG109" i="1" s="1"/>
  <c r="AH109" i="1" s="1"/>
  <c r="AE445" i="1"/>
  <c r="AF445" i="1" s="1"/>
  <c r="AG445" i="1" s="1"/>
  <c r="AH445" i="1" s="1"/>
  <c r="AE344" i="1"/>
  <c r="AF344" i="1" s="1"/>
  <c r="AG344" i="1" s="1"/>
  <c r="AH344" i="1" s="1"/>
  <c r="AE389" i="1"/>
  <c r="AF389" i="1" s="1"/>
  <c r="AG389" i="1" s="1"/>
  <c r="AH389" i="1" s="1"/>
  <c r="AE238" i="1"/>
  <c r="AF238" i="1" s="1"/>
  <c r="AG238" i="1" s="1"/>
  <c r="AH238" i="1" s="1"/>
  <c r="AE139" i="1"/>
  <c r="AF139" i="1" s="1"/>
  <c r="AG139" i="1" s="1"/>
  <c r="AH139" i="1" s="1"/>
  <c r="AE351" i="1"/>
  <c r="AF351" i="1" s="1"/>
  <c r="AG351" i="1" s="1"/>
  <c r="AH351" i="1" s="1"/>
  <c r="AE211" i="1"/>
  <c r="AF211" i="1" s="1"/>
  <c r="AG211" i="1" s="1"/>
  <c r="AH211" i="1" s="1"/>
  <c r="AE356" i="1"/>
  <c r="AF356" i="1" s="1"/>
  <c r="AG356" i="1" s="1"/>
  <c r="AH356" i="1" s="1"/>
  <c r="AE203" i="1"/>
  <c r="AF203" i="1" s="1"/>
  <c r="AG203" i="1" s="1"/>
  <c r="AH203" i="1" s="1"/>
  <c r="AE342" i="1"/>
  <c r="AF342" i="1" s="1"/>
  <c r="AG342" i="1" s="1"/>
  <c r="AH342" i="1" s="1"/>
  <c r="AE405" i="1"/>
  <c r="AF405" i="1" s="1"/>
  <c r="AG405" i="1" s="1"/>
  <c r="AH405" i="1" s="1"/>
  <c r="AE468" i="1"/>
  <c r="AF468" i="1" s="1"/>
  <c r="AG468" i="1" s="1"/>
  <c r="AH468" i="1" s="1"/>
  <c r="AE375" i="1"/>
  <c r="AF375" i="1" s="1"/>
  <c r="AG375" i="1" s="1"/>
  <c r="AH375" i="1" s="1"/>
  <c r="AE239" i="1"/>
  <c r="AF239" i="1" s="1"/>
  <c r="AG239" i="1" s="1"/>
  <c r="AH239" i="1" s="1"/>
  <c r="AE204" i="1"/>
  <c r="AF204" i="1" s="1"/>
  <c r="AG204" i="1" s="1"/>
  <c r="AH204" i="1" s="1"/>
  <c r="AE364" i="1"/>
  <c r="AF364" i="1" s="1"/>
  <c r="AG364" i="1" s="1"/>
  <c r="AH364" i="1" s="1"/>
  <c r="AE451" i="1"/>
  <c r="AF451" i="1" s="1"/>
  <c r="AG451" i="1" s="1"/>
  <c r="AH451" i="1" s="1"/>
  <c r="AE458" i="1"/>
  <c r="AF458" i="1" s="1"/>
  <c r="AG458" i="1" s="1"/>
  <c r="AH458" i="1" s="1"/>
  <c r="AE384" i="1"/>
  <c r="AF384" i="1" s="1"/>
  <c r="AG384" i="1" s="1"/>
  <c r="AH384" i="1" s="1"/>
  <c r="AE240" i="1"/>
  <c r="AF240" i="1" s="1"/>
  <c r="AG240" i="1" s="1"/>
  <c r="AH240" i="1" s="1"/>
  <c r="AE218" i="1"/>
  <c r="AF218" i="1" s="1"/>
  <c r="AG218" i="1" s="1"/>
  <c r="AH218" i="1" s="1"/>
  <c r="AE267" i="1"/>
  <c r="AF267" i="1" s="1"/>
  <c r="AG267" i="1" s="1"/>
  <c r="AH267" i="1" s="1"/>
  <c r="AE362" i="1"/>
  <c r="AF362" i="1" s="1"/>
  <c r="AG362" i="1" s="1"/>
  <c r="AH362" i="1" s="1"/>
  <c r="AE425" i="1"/>
  <c r="AF425" i="1" s="1"/>
  <c r="AG425" i="1" s="1"/>
  <c r="AH425" i="1" s="1"/>
  <c r="AE418" i="1"/>
  <c r="AF418" i="1" s="1"/>
  <c r="AG418" i="1" s="1"/>
  <c r="AH418" i="1" s="1"/>
  <c r="AE315" i="1"/>
  <c r="AF315" i="1" s="1"/>
  <c r="AG315" i="1" s="1"/>
  <c r="AH315" i="1" s="1"/>
  <c r="AE393" i="1"/>
  <c r="AF393" i="1" s="1"/>
  <c r="AG393" i="1" s="1"/>
  <c r="AH393" i="1" s="1"/>
  <c r="AE434" i="1"/>
  <c r="AF434" i="1" s="1"/>
  <c r="AG434" i="1" s="1"/>
  <c r="AH434" i="1" s="1"/>
  <c r="AE341" i="1"/>
  <c r="AF341" i="1" s="1"/>
  <c r="AG341" i="1" s="1"/>
  <c r="AH341" i="1" s="1"/>
  <c r="AE412" i="1"/>
  <c r="AF412" i="1" s="1"/>
  <c r="AG412" i="1" s="1"/>
  <c r="AH412" i="1" s="1"/>
  <c r="AE343" i="1"/>
  <c r="AF343" i="1" s="1"/>
  <c r="AG343" i="1" s="1"/>
  <c r="AH343" i="1" s="1"/>
  <c r="AE321" i="1"/>
  <c r="AF321" i="1" s="1"/>
  <c r="AG321" i="1" s="1"/>
  <c r="AH321" i="1" s="1"/>
  <c r="AE76" i="1"/>
  <c r="AF76" i="1" s="1"/>
  <c r="AG76" i="1" s="1"/>
  <c r="AH76" i="1" s="1"/>
  <c r="AE74" i="1"/>
  <c r="AF74" i="1" s="1"/>
  <c r="AG74" i="1" s="1"/>
  <c r="AH74" i="1" s="1"/>
  <c r="AE127" i="1"/>
  <c r="AF127" i="1" s="1"/>
  <c r="AG127" i="1" s="1"/>
  <c r="AH127" i="1" s="1"/>
  <c r="AE138" i="1"/>
  <c r="AF138" i="1" s="1"/>
  <c r="AG138" i="1" s="1"/>
  <c r="AH138" i="1" s="1"/>
  <c r="AE75" i="1"/>
  <c r="AF75" i="1" s="1"/>
  <c r="AG75" i="1" s="1"/>
  <c r="AH75" i="1" s="1"/>
  <c r="AE128" i="1"/>
  <c r="AF128" i="1" s="1"/>
  <c r="AG128" i="1" s="1"/>
  <c r="AH128" i="1" s="1"/>
  <c r="AE388" i="1"/>
  <c r="AF388" i="1" s="1"/>
  <c r="AG388" i="1" s="1"/>
  <c r="AH388" i="1" s="1"/>
  <c r="AE305" i="1"/>
  <c r="AF305" i="1" s="1"/>
  <c r="AG305" i="1" s="1"/>
  <c r="AH305" i="1" s="1"/>
  <c r="AE195" i="1"/>
  <c r="AF195" i="1" s="1"/>
  <c r="AG195" i="1" s="1"/>
  <c r="AH195" i="1" s="1"/>
  <c r="AE108" i="1"/>
  <c r="AF108" i="1" s="1"/>
  <c r="AG108" i="1" s="1"/>
  <c r="AH108" i="1" s="1"/>
  <c r="AE60" i="1"/>
  <c r="AF60" i="1" s="1"/>
  <c r="AG60" i="1" s="1"/>
  <c r="AH60" i="1" s="1"/>
  <c r="AE133" i="1"/>
  <c r="AF133" i="1" s="1"/>
  <c r="AG133" i="1" s="1"/>
  <c r="AH133" i="1" s="1"/>
  <c r="AE210" i="1"/>
  <c r="AF210" i="1" s="1"/>
  <c r="AG210" i="1" s="1"/>
  <c r="AH210" i="1" s="1"/>
  <c r="AE304" i="1"/>
  <c r="AF304" i="1" s="1"/>
  <c r="AG304" i="1" s="1"/>
  <c r="AH304" i="1" s="1"/>
  <c r="AE202" i="1"/>
  <c r="AF202" i="1" s="1"/>
  <c r="AG202" i="1" s="1"/>
  <c r="AH202" i="1" s="1"/>
  <c r="AE347" i="1"/>
  <c r="AF347" i="1" s="1"/>
  <c r="AG347" i="1" s="1"/>
  <c r="AH347" i="1" s="1"/>
  <c r="AE135" i="1"/>
  <c r="AF135" i="1" s="1"/>
  <c r="AG135" i="1" s="1"/>
  <c r="AH135" i="1" s="1"/>
  <c r="AE403" i="1"/>
  <c r="AF403" i="1" s="1"/>
  <c r="AG403" i="1" s="1"/>
  <c r="AH403" i="1" s="1"/>
  <c r="AE311" i="1"/>
  <c r="AF311" i="1" s="1"/>
  <c r="AG311" i="1" s="1"/>
  <c r="AH311" i="1" s="1"/>
  <c r="AE457" i="1"/>
  <c r="AF457" i="1" s="1"/>
  <c r="AG457" i="1" s="1"/>
  <c r="AH457" i="1" s="1"/>
  <c r="AE327" i="1"/>
  <c r="AF327" i="1" s="1"/>
  <c r="AG327" i="1" s="1"/>
  <c r="AH327" i="1" s="1"/>
  <c r="AE160" i="1"/>
  <c r="AF160" i="1" s="1"/>
  <c r="AG160" i="1" s="1"/>
  <c r="AH160" i="1" s="1"/>
  <c r="AE137" i="1"/>
  <c r="AF137" i="1" s="1"/>
  <c r="AG137" i="1" s="1"/>
  <c r="AH137" i="1" s="1"/>
  <c r="AE340" i="1"/>
  <c r="AF340" i="1" s="1"/>
  <c r="AG340" i="1" s="1"/>
  <c r="AH340" i="1" s="1"/>
  <c r="AE395" i="1"/>
  <c r="AF395" i="1" s="1"/>
  <c r="AG395" i="1" s="1"/>
  <c r="AH395" i="1" s="1"/>
  <c r="AE423" i="1"/>
  <c r="AF423" i="1" s="1"/>
  <c r="AG423" i="1" s="1"/>
  <c r="AH423" i="1" s="1"/>
  <c r="AE465" i="1"/>
  <c r="AF465" i="1" s="1"/>
  <c r="AG465" i="1" s="1"/>
  <c r="AH465" i="1" s="1"/>
  <c r="AE361" i="1"/>
  <c r="AF361" i="1" s="1"/>
  <c r="AG361" i="1" s="1"/>
  <c r="AH361" i="1" s="1"/>
  <c r="AE334" i="1"/>
  <c r="AF334" i="1" s="1"/>
  <c r="AG334" i="1" s="1"/>
  <c r="AH334" i="1" s="1"/>
  <c r="AE125" i="1"/>
  <c r="AF125" i="1" s="1"/>
  <c r="AG125" i="1" s="1"/>
  <c r="AH125" i="1" s="1"/>
  <c r="AE111" i="1"/>
  <c r="AF111" i="1" s="1"/>
  <c r="AG111" i="1" s="1"/>
  <c r="AH111" i="1" s="1"/>
  <c r="AE226" i="1"/>
  <c r="AF226" i="1" s="1"/>
  <c r="AG226" i="1" s="1"/>
  <c r="AH226" i="1" s="1"/>
  <c r="AE413" i="1"/>
  <c r="AF413" i="1" s="1"/>
  <c r="AG413" i="1" s="1"/>
  <c r="AH413" i="1" s="1"/>
  <c r="AE222" i="1"/>
  <c r="AF222" i="1" s="1"/>
  <c r="AG222" i="1" s="1"/>
  <c r="AH222" i="1" s="1"/>
  <c r="AE446" i="1"/>
  <c r="AF446" i="1" s="1"/>
  <c r="AG446" i="1" s="1"/>
  <c r="AH446" i="1" s="1"/>
  <c r="AE391" i="1"/>
  <c r="AF391" i="1" s="1"/>
  <c r="AG391" i="1" s="1"/>
  <c r="AH391" i="1" s="1"/>
  <c r="AE265" i="1"/>
  <c r="AF265" i="1" s="1"/>
  <c r="AG265" i="1" s="1"/>
  <c r="AH265" i="1" s="1"/>
  <c r="AE219" i="1"/>
  <c r="AF219" i="1" s="1"/>
  <c r="AG219" i="1" s="1"/>
  <c r="AH219" i="1" s="1"/>
  <c r="AE372" i="1"/>
  <c r="AF372" i="1" s="1"/>
  <c r="AG372" i="1" s="1"/>
  <c r="AH372" i="1" s="1"/>
  <c r="AE459" i="1"/>
  <c r="AF459" i="1" s="1"/>
  <c r="AG459" i="1" s="1"/>
  <c r="AH459" i="1" s="1"/>
  <c r="AE200" i="1"/>
  <c r="AF200" i="1" s="1"/>
  <c r="AG200" i="1" s="1"/>
  <c r="AH200" i="1" s="1"/>
  <c r="AE400" i="1"/>
  <c r="AF400" i="1" s="1"/>
  <c r="AG400" i="1" s="1"/>
  <c r="AH400" i="1" s="1"/>
  <c r="AE248" i="1"/>
  <c r="AF248" i="1" s="1"/>
  <c r="AG248" i="1" s="1"/>
  <c r="AH248" i="1" s="1"/>
  <c r="AE285" i="1"/>
  <c r="AF285" i="1" s="1"/>
  <c r="AG285" i="1" s="1"/>
  <c r="AH285" i="1" s="1"/>
  <c r="AE370" i="1"/>
  <c r="AF370" i="1" s="1"/>
  <c r="AG370" i="1" s="1"/>
  <c r="AH370" i="1" s="1"/>
  <c r="AE433" i="1"/>
  <c r="AF433" i="1" s="1"/>
  <c r="AG433" i="1" s="1"/>
  <c r="AH433" i="1" s="1"/>
  <c r="AE426" i="1"/>
  <c r="AF426" i="1" s="1"/>
  <c r="AG426" i="1" s="1"/>
  <c r="AH426" i="1" s="1"/>
  <c r="AE408" i="1"/>
  <c r="AF408" i="1" s="1"/>
  <c r="AG408" i="1" s="1"/>
  <c r="AH408" i="1" s="1"/>
  <c r="AE371" i="1"/>
  <c r="AF371" i="1" s="1"/>
  <c r="AG371" i="1" s="1"/>
  <c r="AH371" i="1" s="1"/>
  <c r="AE357" i="1"/>
  <c r="AF357" i="1" s="1"/>
  <c r="AG357" i="1" s="1"/>
  <c r="AH357" i="1" s="1"/>
  <c r="AE169" i="1"/>
  <c r="AF169" i="1" s="1"/>
  <c r="AG169" i="1" s="1"/>
  <c r="AH169" i="1" s="1"/>
  <c r="AE420" i="1"/>
  <c r="AF420" i="1" s="1"/>
  <c r="AG420" i="1" s="1"/>
  <c r="AH420" i="1" s="1"/>
  <c r="AE455" i="1"/>
  <c r="AF455" i="1" s="1"/>
  <c r="AG455" i="1" s="1"/>
  <c r="AH455" i="1" s="1"/>
  <c r="AE104" i="1"/>
  <c r="AF104" i="1" s="1"/>
  <c r="AG104" i="1" s="1"/>
  <c r="AH104" i="1" s="1"/>
  <c r="AE87" i="1"/>
  <c r="AF87" i="1" s="1"/>
  <c r="AG87" i="1" s="1"/>
  <c r="AH87" i="1" s="1"/>
  <c r="AE132" i="1"/>
  <c r="AF132" i="1" s="1"/>
  <c r="AG132" i="1" s="1"/>
  <c r="AH132" i="1" s="1"/>
  <c r="AE142" i="1"/>
  <c r="AF142" i="1" s="1"/>
  <c r="AG142" i="1" s="1"/>
  <c r="AH142" i="1" s="1"/>
  <c r="AE88" i="1"/>
  <c r="AF88" i="1" s="1"/>
  <c r="AG88" i="1" s="1"/>
  <c r="AH88" i="1" s="1"/>
  <c r="AE55" i="1"/>
  <c r="AF55" i="1" s="1"/>
  <c r="AG55" i="1" s="1"/>
  <c r="AH55" i="1" s="1"/>
  <c r="AE50" i="1"/>
  <c r="AF50" i="1" s="1"/>
  <c r="AG50" i="1" s="1"/>
  <c r="AH50" i="1" s="1"/>
  <c r="AE51" i="1"/>
  <c r="AF51" i="1" s="1"/>
  <c r="AG51" i="1" s="1"/>
  <c r="AH51" i="1" s="1"/>
  <c r="AE52" i="1"/>
  <c r="AF52" i="1" s="1"/>
  <c r="AG52" i="1" s="1"/>
  <c r="AH52" i="1" s="1"/>
  <c r="AE53" i="1"/>
  <c r="AF53" i="1" s="1"/>
  <c r="AG53" i="1" s="1"/>
  <c r="AH53" i="1" s="1"/>
  <c r="AE58" i="1"/>
  <c r="AF58" i="1" s="1"/>
  <c r="AG58" i="1" s="1"/>
  <c r="AH58" i="1" s="1"/>
  <c r="AE49" i="1"/>
  <c r="AF49" i="1" s="1"/>
  <c r="AG49" i="1" s="1"/>
  <c r="AH49" i="1" s="1"/>
  <c r="AE26" i="1"/>
  <c r="AF26" i="1" s="1"/>
  <c r="AG26" i="1" s="1"/>
  <c r="AH26" i="1" s="1"/>
  <c r="AE33" i="1"/>
  <c r="AF33" i="1" s="1"/>
  <c r="AG33" i="1" s="1"/>
  <c r="AH33" i="1" s="1"/>
  <c r="AG322" i="1"/>
  <c r="AH322" i="1" s="1"/>
  <c r="AG399" i="1"/>
  <c r="AH399" i="1" s="1"/>
  <c r="AG346" i="1"/>
  <c r="AH346" i="1" s="1"/>
  <c r="AG409" i="1"/>
  <c r="AH409" i="1" s="1"/>
  <c r="AG392" i="1"/>
  <c r="AH392" i="1" s="1"/>
  <c r="AG328" i="1"/>
  <c r="AH328" i="1" s="1"/>
  <c r="AG461" i="1"/>
  <c r="AH461" i="1" s="1"/>
  <c r="AG411" i="1"/>
  <c r="AH411" i="1" s="1"/>
  <c r="AG350" i="1"/>
  <c r="AH350" i="1" s="1"/>
  <c r="AG330" i="1"/>
  <c r="AH330" i="1" s="1"/>
  <c r="AG196" i="1"/>
  <c r="AH196" i="1" s="1"/>
  <c r="AG345" i="1"/>
  <c r="AH345" i="1" s="1"/>
  <c r="AG443" i="1"/>
  <c r="AH443" i="1" s="1"/>
  <c r="AG306" i="1"/>
  <c r="AH306" i="1" s="1"/>
  <c r="AG358" i="1"/>
  <c r="AH358" i="1" s="1"/>
  <c r="AG421" i="1"/>
  <c r="AH421" i="1" s="1"/>
  <c r="AG454" i="1"/>
  <c r="AH454" i="1" s="1"/>
  <c r="AG406" i="1"/>
  <c r="AH406" i="1" s="1"/>
  <c r="AG245" i="1"/>
  <c r="AH245" i="1" s="1"/>
  <c r="AG437" i="1"/>
  <c r="AH437" i="1" s="1"/>
  <c r="AG431" i="1"/>
  <c r="AH431" i="1" s="1"/>
  <c r="AG191" i="1"/>
  <c r="AH191" i="1" s="1"/>
  <c r="AG430" i="1"/>
  <c r="AH430" i="1" s="1"/>
  <c r="AG263" i="1"/>
  <c r="AH263" i="1" s="1"/>
  <c r="AG289" i="1"/>
  <c r="AH289" i="1" s="1"/>
  <c r="AG382" i="1"/>
  <c r="AH382" i="1" s="1"/>
  <c r="AG383" i="1"/>
  <c r="AH383" i="1" s="1"/>
  <c r="AG201" i="1"/>
  <c r="AH201" i="1" s="1"/>
  <c r="AG401" i="1"/>
  <c r="AH401" i="1" s="1"/>
  <c r="AG284" i="1"/>
  <c r="AH284" i="1" s="1"/>
  <c r="AA19" i="1" l="1"/>
  <c r="AB19" i="1" s="1"/>
  <c r="Z19" i="1" s="1"/>
  <c r="W19" i="1"/>
  <c r="X19" i="1" s="1"/>
  <c r="V19" i="1" s="1"/>
  <c r="T19" i="1"/>
  <c r="R19" i="1"/>
  <c r="P19" i="1"/>
  <c r="AD19" i="1" l="1"/>
  <c r="AE19" i="1" l="1"/>
  <c r="AF19" i="1"/>
  <c r="M19" i="1"/>
  <c r="N19" i="1" s="1"/>
  <c r="AI19" i="1" s="1"/>
  <c r="AG19" i="1" l="1"/>
  <c r="AH19" i="1" s="1"/>
</calcChain>
</file>

<file path=xl/comments1.xml><?xml version="1.0" encoding="utf-8"?>
<comments xmlns="http://schemas.openxmlformats.org/spreadsheetml/2006/main">
  <authors>
    <author>Lincoln W</author>
  </authors>
  <commentList>
    <comment ref="K16" authorId="0" shapeId="0">
      <text>
        <r>
          <rPr>
            <sz val="9"/>
            <color indexed="81"/>
            <rFont val="Tahoma"/>
            <family val="2"/>
          </rPr>
          <t>RIESGO INHERENTE</t>
        </r>
      </text>
    </comment>
    <comment ref="K17" authorId="0" shapeId="0">
      <text>
        <r>
          <rPr>
            <sz val="9"/>
            <color indexed="81"/>
            <rFont val="Tahoma"/>
            <family val="2"/>
          </rPr>
          <t>SEVERIDAD</t>
        </r>
      </text>
    </comment>
    <comment ref="L17" authorId="0" shapeId="0">
      <text>
        <r>
          <rPr>
            <sz val="9"/>
            <color indexed="81"/>
            <rFont val="Tahoma"/>
            <family val="2"/>
          </rPr>
          <t>PROBABILIDAD</t>
        </r>
      </text>
    </comment>
    <comment ref="N17" authorId="0" shapeId="0">
      <text>
        <r>
          <rPr>
            <sz val="9"/>
            <color indexed="81"/>
            <rFont val="Tahoma"/>
            <family val="2"/>
          </rPr>
          <t>NIVEL DE SIGNIFICANCIA DEL RIESGO 
Bajo, Medio, Critico</t>
        </r>
      </text>
    </comment>
    <comment ref="AI17" authorId="0" shapeId="0">
      <text>
        <r>
          <rPr>
            <sz val="9"/>
            <color indexed="81"/>
            <rFont val="Tahoma"/>
            <family val="2"/>
          </rPr>
          <t>Sognificativo
 ó No Significativo</t>
        </r>
      </text>
    </comment>
    <comment ref="AH18" authorId="0" shapeId="0">
      <text>
        <r>
          <rPr>
            <sz val="9"/>
            <color indexed="81"/>
            <rFont val="Tahoma"/>
            <family val="2"/>
          </rPr>
          <t>NIVEL DE SIGNIFICANCIA DEL RIESGO 
Bajo, Medio, Critico</t>
        </r>
      </text>
    </comment>
  </commentList>
</comments>
</file>

<file path=xl/sharedStrings.xml><?xml version="1.0" encoding="utf-8"?>
<sst xmlns="http://schemas.openxmlformats.org/spreadsheetml/2006/main" count="3870" uniqueCount="538">
  <si>
    <t>FORMULARIO DE GESTION</t>
  </si>
  <si>
    <t>MATRIZ  DE IDENTIFICACION DE PELIGROS  Y  EVALUACIÓN Y CONTROL DE RIESGOS</t>
  </si>
  <si>
    <t>Código:</t>
  </si>
  <si>
    <t>Versión :</t>
  </si>
  <si>
    <t>Fecha de aprobación:</t>
  </si>
  <si>
    <t>Página :</t>
  </si>
  <si>
    <t>EQUIPO EVALUADOR</t>
  </si>
  <si>
    <t>AREA:</t>
  </si>
  <si>
    <t>FECHA DE ACTUALIZACION :</t>
  </si>
  <si>
    <t>ITEM</t>
  </si>
  <si>
    <t xml:space="preserve">ACTIVIDAD </t>
  </si>
  <si>
    <t>TAREA</t>
  </si>
  <si>
    <t>PELIGRO</t>
  </si>
  <si>
    <t xml:space="preserve">POTENCIAL INCIDENTE </t>
  </si>
  <si>
    <t>CONSECUENCIA</t>
  </si>
  <si>
    <t>RIESGO</t>
  </si>
  <si>
    <t>CONTROLES ACTUALES (CA)</t>
  </si>
  <si>
    <t>RIESGO RESIDUAL</t>
  </si>
  <si>
    <t>Severidad</t>
  </si>
  <si>
    <t>S</t>
  </si>
  <si>
    <t>P</t>
  </si>
  <si>
    <t>Valor de Riesgo 
VR</t>
  </si>
  <si>
    <t>NR</t>
  </si>
  <si>
    <t>ELIMINACIÓN</t>
  </si>
  <si>
    <t>SUTITUCION</t>
  </si>
  <si>
    <t>INGENIERIA</t>
  </si>
  <si>
    <t>ADMINISTRATIVO</t>
  </si>
  <si>
    <t>EPP</t>
  </si>
  <si>
    <t>Nivel de significancia del Riesgo</t>
  </si>
  <si>
    <t>Clasificación</t>
  </si>
  <si>
    <t>Descripción</t>
  </si>
  <si>
    <t>C</t>
  </si>
  <si>
    <t>FECHA DE ELABORACION:</t>
  </si>
  <si>
    <t>NIVEL DE SIGNIFICANCIA DEL RIESGO</t>
  </si>
  <si>
    <t>F</t>
  </si>
  <si>
    <t>Frecuencia</t>
  </si>
  <si>
    <t>E</t>
  </si>
  <si>
    <t>D</t>
  </si>
  <si>
    <t>B</t>
  </si>
  <si>
    <t>A</t>
  </si>
  <si>
    <t>D.S.055</t>
  </si>
  <si>
    <t>INV</t>
  </si>
  <si>
    <t>ADM</t>
  </si>
  <si>
    <t>N° Controles</t>
  </si>
  <si>
    <t>2-4</t>
  </si>
  <si>
    <t>&gt;=5</t>
  </si>
  <si>
    <t>Rango de reducción
%</t>
  </si>
  <si>
    <t>NVR</t>
  </si>
  <si>
    <t>R R</t>
  </si>
  <si>
    <t>CodRR</t>
  </si>
  <si>
    <t>TRANSPORTE DE PERSONAL</t>
  </si>
  <si>
    <t>Codigo</t>
  </si>
  <si>
    <t>LISTADO DE PELIGROS</t>
  </si>
  <si>
    <t>Cod.</t>
  </si>
  <si>
    <t>TIPO DE PELIGRO</t>
  </si>
  <si>
    <t>DETALLES DEL PELIGRO</t>
  </si>
  <si>
    <t>FISICOS</t>
  </si>
  <si>
    <t>Humedad</t>
  </si>
  <si>
    <t>Exposición Excesiva a Humedad</t>
  </si>
  <si>
    <t>Posible enfermedad No Ocupacional, posible enfermedad ocupacional</t>
  </si>
  <si>
    <t>Iluminación deficiente ó excesiva</t>
  </si>
  <si>
    <t>Exposición a iluminación Deficiente o excesiva (Deslumbramiento)</t>
  </si>
  <si>
    <t>Radiación no Ionizante</t>
  </si>
  <si>
    <t>Exposición a Radiación no Ionizante</t>
  </si>
  <si>
    <t>Radiación Ionizante</t>
  </si>
  <si>
    <t>Exposición a Radiación Ionizante</t>
  </si>
  <si>
    <t>Ruido</t>
  </si>
  <si>
    <t>Exposición a Ruido</t>
  </si>
  <si>
    <t>Posible enfermedad Ocupacional</t>
  </si>
  <si>
    <t>Temperatura Extremas</t>
  </si>
  <si>
    <t xml:space="preserve">Exposición a bajas / altas Temperatura </t>
  </si>
  <si>
    <t>Ventilación inadecuada</t>
  </si>
  <si>
    <t>Exposición a Ventilación deficiente/inadecuada</t>
  </si>
  <si>
    <t>QUIMICO</t>
  </si>
  <si>
    <t>Polvo /Material Particulado)</t>
  </si>
  <si>
    <t>Inhalación de Polvo /Material Particulado), Contacto de la Vista con sustancias o agentes dañinos.</t>
  </si>
  <si>
    <t>Sustancias químicas liquidas</t>
  </si>
  <si>
    <t>Contacto de la Piel  con sustancias  o agentes dañinos</t>
  </si>
  <si>
    <t>Vapores/gases/humos/Neblina</t>
  </si>
  <si>
    <t>Inhalación de sustancias o agentes dañinos</t>
  </si>
  <si>
    <t>NATURALES</t>
  </si>
  <si>
    <t>Condiciones climáticas adversas (Lluvias, Neblina)</t>
  </si>
  <si>
    <t>Accidente Vehicular; Golpeado contra (chocar contra algo); caída al mismo nivel (resbalar y caer, tropezar)</t>
  </si>
  <si>
    <t>BIOLOGICOS</t>
  </si>
  <si>
    <t>Agentes Biológicos (bacterias, hongos, virus, parásitos, protozoarios)</t>
  </si>
  <si>
    <t xml:space="preserve">Exposición a agentes biológicos </t>
  </si>
  <si>
    <t>Posible enfermedad No Ocupacional</t>
  </si>
  <si>
    <t>Animales</t>
  </si>
  <si>
    <t>Mordeduras, desgarros</t>
  </si>
  <si>
    <t>Insectos (Zancudos, avispas, arañas, etc.)</t>
  </si>
  <si>
    <t>Picaduras, mordeduras</t>
  </si>
  <si>
    <t>ERGONOMICOS</t>
  </si>
  <si>
    <t>Espacio Inadecuado de Trabajo</t>
  </si>
  <si>
    <t>Ergonómico por espacios inadecuados de trabajo</t>
  </si>
  <si>
    <t>Levantamiento frecuente de carga</t>
  </si>
  <si>
    <t>Ergonómico por movimiento repetitivo/frecuentes</t>
  </si>
  <si>
    <t>Movimientos Repetitivos</t>
  </si>
  <si>
    <t>Posturas incomodas o forzadas</t>
  </si>
  <si>
    <t>Ergonómico por posturas inadecuada</t>
  </si>
  <si>
    <t>Levantamiento de carga excesiva</t>
  </si>
  <si>
    <t>Sobreesfuerzo, sobrecarga</t>
  </si>
  <si>
    <t>Vibración brazo-mano</t>
  </si>
  <si>
    <t>Ergonómico por vibración mecánica</t>
  </si>
  <si>
    <t>Vibración cuerpo completo</t>
  </si>
  <si>
    <t>MECANICOS</t>
  </si>
  <si>
    <t>Carga suspendida</t>
  </si>
  <si>
    <t>Golpeado por caída de carga</t>
  </si>
  <si>
    <t>Fluidos a Presión, Equipo Presurizado</t>
  </si>
  <si>
    <t>Golpeado por fluidos a presión</t>
  </si>
  <si>
    <t>Guarda inadecuada</t>
  </si>
  <si>
    <t>Atrapado (por pieza en movimiento)</t>
  </si>
  <si>
    <t>Herramientas manuales y de poder en mal estado</t>
  </si>
  <si>
    <t>Golpeado por caída de Herramientas objetos (anulación), Atrapado (Puntos de pellizco y mordida)</t>
  </si>
  <si>
    <t>Maquinarias o equipos/Partes en movimiento</t>
  </si>
  <si>
    <t>Objetos Almacenados en Altura</t>
  </si>
  <si>
    <t>Golpeado por caída de materiales almacenados en altura</t>
  </si>
  <si>
    <t>Objetos apilados elevados</t>
  </si>
  <si>
    <t>Golpeado contra objetos/equipos</t>
  </si>
  <si>
    <t>Proyección de partículas</t>
  </si>
  <si>
    <t>Contacto con partículas en proyección</t>
  </si>
  <si>
    <t>Superficies/Material a elevadas/Bajas temperaturas</t>
  </si>
  <si>
    <t>Contacto con superficies/materiales a elevadas/bajas temperaturas</t>
  </si>
  <si>
    <t>Superficies Punzo Cortantes</t>
  </si>
  <si>
    <t>Contacto con superficies punto cortantes</t>
  </si>
  <si>
    <t>Trabajos en altura (Encima de 1.80 metros)</t>
  </si>
  <si>
    <t>Caída a distinto nivel</t>
  </si>
  <si>
    <t xml:space="preserve">Vehículo/equipo Motorizado en Movimiento </t>
  </si>
  <si>
    <t>Atropellamiento - Accidente Vehicular</t>
  </si>
  <si>
    <t>LOCATIVOS</t>
  </si>
  <si>
    <t>Almacenamiento/Apilamiento inadecuado</t>
  </si>
  <si>
    <t>Golpeado por caída de materiales</t>
  </si>
  <si>
    <t>Barrera / bloqueo inadecuado</t>
  </si>
  <si>
    <t>Caída a distinto nivel / atropellamiento.</t>
  </si>
  <si>
    <t>Congestión o espacios restringidos</t>
  </si>
  <si>
    <t>Golpeado contra (Chocar contra algo); caída al mismo nivel)</t>
  </si>
  <si>
    <t>Escaleras / Andamios</t>
  </si>
  <si>
    <t>Obstáculos en el piso</t>
  </si>
  <si>
    <t>Caída al mismo nivel</t>
  </si>
  <si>
    <t>Orden y limpieza deficiente/Desorden</t>
  </si>
  <si>
    <t>Vías de acceso/Rampa defectuosa</t>
  </si>
  <si>
    <t>Rocas inestables / talud inestable</t>
  </si>
  <si>
    <t>Caída de rocas; derrumbes, desplomes</t>
  </si>
  <si>
    <t>Espacio abierto sin bloqueo</t>
  </si>
  <si>
    <t>Superficie irregular</t>
  </si>
  <si>
    <t>Explosión</t>
  </si>
  <si>
    <t>Superficie Resbaladiza</t>
  </si>
  <si>
    <t>Caída a mismo nivel</t>
  </si>
  <si>
    <t>Trabajos en espacios confinados</t>
  </si>
  <si>
    <t>ELECTRICOS</t>
  </si>
  <si>
    <t>Energía Eléctrica (estática/Continua)</t>
  </si>
  <si>
    <t>Contacto directo / indirecto / inducción con energía eléctrica</t>
  </si>
  <si>
    <t>Equipos o instalaciones eléctricas energizadas</t>
  </si>
  <si>
    <t>Sobre carga de tableros eléctricos</t>
  </si>
  <si>
    <t>EMERGENCIA</t>
  </si>
  <si>
    <t>Materiales Inflamables</t>
  </si>
  <si>
    <t>Incendio</t>
  </si>
  <si>
    <t>Materiales Inflamables; Fluidos o presión, Equipos presurizados</t>
  </si>
  <si>
    <t>PSICOSOCIAL</t>
  </si>
  <si>
    <t>Trabajos nocturnos</t>
  </si>
  <si>
    <t>Trastornos Biológicos, Psicológicos y Sociales</t>
  </si>
  <si>
    <t>Posible enfermedad ocupacional, primer auxilio.</t>
  </si>
  <si>
    <t>Presión de tiempos</t>
  </si>
  <si>
    <t>Monotonía y/o repetitividad</t>
  </si>
  <si>
    <t>Carga de trabajo excesiva</t>
  </si>
  <si>
    <t>Esfuerzos excesivo de atención</t>
  </si>
  <si>
    <t>Estilo inadecuado de liderazgo de Supervisión</t>
  </si>
  <si>
    <t>Acoso Laboral</t>
  </si>
  <si>
    <t>Jornada de trabajo prolongado</t>
  </si>
  <si>
    <t>COMPORTAMIENTO HUMANO</t>
  </si>
  <si>
    <t>Operar equipos sin autorización</t>
  </si>
  <si>
    <t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t>
  </si>
  <si>
    <t>Omisión de asegurar</t>
  </si>
  <si>
    <t>Omisión de advertir</t>
  </si>
  <si>
    <t>Operar a velocidad inadecuada</t>
  </si>
  <si>
    <t>Desactiva dispositivos de seguridad</t>
  </si>
  <si>
    <t>Usar equipos defectuoso</t>
  </si>
  <si>
    <t>Transportar herramientas/materiales de manera incorrecta</t>
  </si>
  <si>
    <t>Usar herramientas/materiales de manera incorrecta</t>
  </si>
  <si>
    <t>Apilar/Almacenar inadecuadamente</t>
  </si>
  <si>
    <t>No usar EPP correctamente/Adecuado</t>
  </si>
  <si>
    <t>Carga Incorrecta</t>
  </si>
  <si>
    <t>Colocación incorrecta</t>
  </si>
  <si>
    <t>Levantar incorrectamente</t>
  </si>
  <si>
    <t>Posición indebida</t>
  </si>
  <si>
    <t>Perforar cerca a tiro cortado/Soplado</t>
  </si>
  <si>
    <t>Ingresar a zonas restringidas</t>
  </si>
  <si>
    <t>Dar servicios a equipos en funcionamiento</t>
  </si>
  <si>
    <t>Jugueteo</t>
  </si>
  <si>
    <t>Bajo influencias de alcohol u otras drogas</t>
  </si>
  <si>
    <t>Trabajar sin herramienta de gestión de riesgo (Check List, IPERC, PETAR, etc.)</t>
  </si>
  <si>
    <t>Uso indebido de Equipo</t>
  </si>
  <si>
    <t>Preexistencia de condiciones medicas adversas: asma, epilepsia,etc</t>
  </si>
  <si>
    <t>DETALLE DEL ASPECTO AMBIENTAL</t>
  </si>
  <si>
    <t>IMPACTO AMBIENTAL</t>
  </si>
  <si>
    <t>Consumo del Agua</t>
  </si>
  <si>
    <t>Agotamiento de los recursos Naturales</t>
  </si>
  <si>
    <t>Consumo  de Energía</t>
  </si>
  <si>
    <t>Consumo  de Combustible</t>
  </si>
  <si>
    <t>Consumo  del recurso Maderable</t>
  </si>
  <si>
    <t>Consumo de reservas minerales</t>
  </si>
  <si>
    <t>Efluentes Domésticos</t>
  </si>
  <si>
    <t>Contaminación del agua por acidificación,
Eutrofización
Contaminación del suelo por Acidificación, metales pesados</t>
  </si>
  <si>
    <t>Efluentes Minero-Metalúrgicos</t>
  </si>
  <si>
    <t>Gases de combustión</t>
  </si>
  <si>
    <t>Contaminación del aire
Cambio Climático debido al incremento del Efecto invernadero, agotamiento de la Capa de Ozono</t>
  </si>
  <si>
    <t>Gases refrigerantes</t>
  </si>
  <si>
    <t>Gases de Voladura</t>
  </si>
  <si>
    <t>Material articulado (Polvo, Humos)</t>
  </si>
  <si>
    <t>Alteración en los ecosistemas y daño Salud Humana</t>
  </si>
  <si>
    <t>Radiación No Ionizante</t>
  </si>
  <si>
    <t>Vibraciones</t>
  </si>
  <si>
    <t>Derrames</t>
  </si>
  <si>
    <t>Contaminación al Suelo
Contaminación al agua
Contaminación al aire
Daño a la flora y fauna
Perdida de la Biodiversidad
Afectación a las comunidades vecinas</t>
  </si>
  <si>
    <t>Explosiones</t>
  </si>
  <si>
    <t>Filtración del relave fuera del dique</t>
  </si>
  <si>
    <t>Fugas de gas</t>
  </si>
  <si>
    <t>Fuga de Hidrocarburos y/o refrigerantes líquidos</t>
  </si>
  <si>
    <t>Chatarra</t>
  </si>
  <si>
    <t>Contaminación al agua
Contaminación al suelo por disposición incontrolada-malos olores,
deterioro del aspecto visual</t>
  </si>
  <si>
    <t>Llantas usadas</t>
  </si>
  <si>
    <t>Madera Usada</t>
  </si>
  <si>
    <t>Orgánicos</t>
  </si>
  <si>
    <t>Papel y cartón usados</t>
  </si>
  <si>
    <t>Sedimentos</t>
  </si>
  <si>
    <t>Industrial (Desmonte de Construcción)</t>
  </si>
  <si>
    <t>Plásticos usados</t>
  </si>
  <si>
    <t>Vidrio</t>
  </si>
  <si>
    <t>Aceites y grasas residuales</t>
  </si>
  <si>
    <t>Baterías de desuso</t>
  </si>
  <si>
    <t>Biocantaminantes</t>
  </si>
  <si>
    <t>RAEE</t>
  </si>
  <si>
    <t>Farmacéuticos</t>
  </si>
  <si>
    <t>Fluorescente usados (Tóxicos)</t>
  </si>
  <si>
    <t>Lodos de perforación</t>
  </si>
  <si>
    <t>Lodos Químicos</t>
  </si>
  <si>
    <t>Lodos de PTAR</t>
  </si>
  <si>
    <t>Reactivos en desuso</t>
  </si>
  <si>
    <t>Recipientes vacíos de químicos</t>
  </si>
  <si>
    <t>Trapos impregnados con hidrocarburos</t>
  </si>
  <si>
    <t>Tóner/cartuchos de tinta usados</t>
  </si>
  <si>
    <t xml:space="preserve">• Protector de cabeza con su respectivo barbiquejo
• Uso de tapones protector auditivo / orejera  
• Lentes de seguridad
• Respirador con filtros P100
• Guantes de cuero.
• Guantes dieléctrico
• Zapatos de cuero
• Zapatos dieléctricos
• Botas de Jebe
• Overoles con cintas reflectivas.
• Lámpara de seguridad
• Correa de seguridad
• Equipo de protección contra caída de personas en buen estado (arnés de seguridad tipo para caídas, líneas de vida / cable retráctil, líneas de anclaje etc.)
</t>
  </si>
  <si>
    <t>Desatado de rocas manual</t>
  </si>
  <si>
    <t>PERFORACIÓN</t>
  </si>
  <si>
    <t>Material disparado</t>
  </si>
  <si>
    <t>VOLADURA</t>
  </si>
  <si>
    <t>Preparacion de Cebos</t>
  </si>
  <si>
    <t>Chispeo</t>
  </si>
  <si>
    <t>Ventilacion</t>
  </si>
  <si>
    <t>LIMPIEZA Y ACARREO</t>
  </si>
  <si>
    <t xml:space="preserve">Transporte de mineral o desmonte con volquetes de interior mina </t>
  </si>
  <si>
    <t>Transporte de mineral o desmonte en superficie</t>
  </si>
  <si>
    <t xml:space="preserve">TRANSPORTE DE MATERIAL </t>
  </si>
  <si>
    <t>SOSTENIMIENTO</t>
  </si>
  <si>
    <t>Armado de cimbras en interior mina</t>
  </si>
  <si>
    <t>Bombeo de aguas subterráneas</t>
  </si>
  <si>
    <t>Instalación de tuberías HDPE</t>
  </si>
  <si>
    <t xml:space="preserve">Instalación de cables eléctricos </t>
  </si>
  <si>
    <t>Mantenimiento de vías de interior mina</t>
  </si>
  <si>
    <t>Limpieza lodos de pozas de bombeo de interior mina</t>
  </si>
  <si>
    <t>Limpieza de Cuneta</t>
  </si>
  <si>
    <t xml:space="preserve">Pintado de señalización de tuberías e infraestructura </t>
  </si>
  <si>
    <t>Instalación de ventilador principal a base de concreto o de carga</t>
  </si>
  <si>
    <t>Instalación de ventiladores auxiliares</t>
  </si>
  <si>
    <t>Instalación de alcayatas para ventiladores auxiliares</t>
  </si>
  <si>
    <t xml:space="preserve">Instalación de mangas de ventilación </t>
  </si>
  <si>
    <t>Armado de tapones con malla electrosoldada y/o mangas</t>
  </si>
  <si>
    <t>Instalación de tapón con carga detrítica y bolsacrete</t>
  </si>
  <si>
    <t>Termofusión de tuberías HDPE</t>
  </si>
  <si>
    <t>SERVICIOS MINA</t>
  </si>
  <si>
    <t>Relleno detrítico</t>
  </si>
  <si>
    <t>Relleno Hidraulico</t>
  </si>
  <si>
    <t xml:space="preserve">• Carguío de explosivos con JETANOL
• Manguera antiestática.
</t>
  </si>
  <si>
    <t>• Protector de cabeza con su respectivo barbiquejo
• Uso de tapones protector auditivo / orejera  
• Lentes de seguridad
• Respirador con filtros P100
• Guantes dieléctrico
• Zapatos dieléctricos
• Botas de Jebe
• Overoles con cintas reflectivas.
• Lámpara de seguridad
• Correa de seguridad</t>
  </si>
  <si>
    <t>Explosivos</t>
  </si>
  <si>
    <t xml:space="preserve">VALORACION DEL RIESGO </t>
  </si>
  <si>
    <t>Catastrófico</t>
  </si>
  <si>
    <t>Critico</t>
  </si>
  <si>
    <t>Serio</t>
  </si>
  <si>
    <t>Moderado</t>
  </si>
  <si>
    <t>Leve</t>
  </si>
  <si>
    <t xml:space="preserve"> SEVERIDAD
                      PROBABILIDAD</t>
  </si>
  <si>
    <t>62</t>
  </si>
  <si>
    <t>32</t>
  </si>
  <si>
    <t>18</t>
  </si>
  <si>
    <t>12</t>
  </si>
  <si>
    <t>10</t>
  </si>
  <si>
    <t>MUY PROBABLE</t>
  </si>
  <si>
    <t>PROBABLE</t>
  </si>
  <si>
    <t>POCO COMUN</t>
  </si>
  <si>
    <t>RARO</t>
  </si>
  <si>
    <t>IMPROBABLE</t>
  </si>
  <si>
    <t>Riesgo  no aceptable</t>
  </si>
  <si>
    <t>CRITICO (62-310)</t>
  </si>
  <si>
    <t>Riesgo significativamente mayor al riesgo aceptable y necesita la aplicación de controles inmediatos y/o que tiendan a eliminar el riesgo.
No iniciar la tarea hasta reducir el riesgo a aceptable. Pueden ser manejados dentro del Plan de Emergencias de la empresa.</t>
  </si>
  <si>
    <t>MEDIO (50-60)</t>
  </si>
  <si>
    <t>Riesgo mayor al riesgo aceptable, que requiere aplicar medidas de control y manejo proactivo por parte de la supervisión para reducirlo a riesgo aceptable.</t>
  </si>
  <si>
    <t>Riesgo aceptable</t>
  </si>
  <si>
    <t>BAJO (10-48)</t>
  </si>
  <si>
    <t>Riesgo por debajo del límite mínimo aceptable. No requiere controles adicionales a los existentes</t>
  </si>
  <si>
    <t>Operario mina A Operario mina B Ayudante de mina</t>
  </si>
  <si>
    <t>Jefe de Guardia</t>
  </si>
  <si>
    <t>Mantenimiento de Vias con  equipo (scoop)</t>
  </si>
  <si>
    <t>Monitoreo de ruido(Dosímetro)</t>
  </si>
  <si>
    <t>Monitoreo de acuerdo al anexo 10 (Equipo: Fluxometro)</t>
  </si>
  <si>
    <t>Estudio de condiciones  Ergonomicas en puestos de trabajo (Servicio médico)</t>
  </si>
  <si>
    <t>•Uso de tecles de 3 Tm
Uso de Eslingas de 3 Tm.</t>
  </si>
  <si>
    <t xml:space="preserve">• Herramientas (escaleras, andamios, plataformas)y equipos (manlif, canastilla) para trabajos en altura, debidamente inspeccionados y aptos.
• Puntos de anclaje
 Equipo de protección contra caída de personas en buen estado (arnés de seguridad tipo para caídas, líneas de vida / cable retráctil, líneas de anclaje etc.)
</t>
  </si>
  <si>
    <t xml:space="preserve">• Protector de cabeza con su respectivo barbiquejo
• Uso de tapones protector auditivo / orejera  
• Lentes de seguridad
• Respirador con filtros P100
• Guantes de cuero.
• Guantes dieléctrico
• Zapatos de cuero
• Zapatos dieléctricos
• Botas de Jebe
• Overoles con cintas reflectivas.
• Lámpara de seguridad
• Correa de seguridad
</t>
  </si>
  <si>
    <t>Roda pies en esquinas de escalera.</t>
  </si>
  <si>
    <t xml:space="preserve">Uso de sistema de candados y tarjetas de seguridad (Lock out - tag out) </t>
  </si>
  <si>
    <t xml:space="preserve">Uso de faja lumbar.
</t>
  </si>
  <si>
    <t>Uso de scoop para levantar cimbra.</t>
  </si>
  <si>
    <t>Uso de tecle de 0.5 Tm en estacion de bombeo.</t>
  </si>
  <si>
    <t>Operador de equipo pesado B
Operador de equipo pesado C</t>
  </si>
  <si>
    <t xml:space="preserve">Operario de mina A
Ayudante de Mina </t>
  </si>
  <si>
    <t xml:space="preserve">Operario de Mina A
Operario de Mina B
Ayudante de mina </t>
  </si>
  <si>
    <t xml:space="preserve">Operario de Mina A
Tecnico de Voladura
Jefe de Guardia
Operario de Mina B
Ayudante de mina </t>
  </si>
  <si>
    <t>Operador de equipo Pesado B 
Operador de equipo Pesado C</t>
  </si>
  <si>
    <t xml:space="preserve">Operador de Volquete </t>
  </si>
  <si>
    <t>Operador de equipo Pesado B
Operador de equipo pesado C
Operario de mina A
Operario de mina B
Ayudante de Mina</t>
  </si>
  <si>
    <t xml:space="preserve">Operario de Mina A
Operador de equipo Pesado C
Operador de equipo Pesado B
Operario de Mina B
Ayudante de mina </t>
  </si>
  <si>
    <t>Operador de equipo Pesado B
Operador de volquete
Operador de equipo Pesado B</t>
  </si>
  <si>
    <t>Monitoreo de Gases de mina (Equipo Alatir-4X)
Monitoreo de gases de equipos motorizados. Equipo (Drager EM-200)
Sistema de Ventilación (Ventiladores y Extractores) Principal de Mina</t>
  </si>
  <si>
    <t>Perforación de tajos de taladros largos.
Perforación de chimeneas mecanizadas con taladros largos.
Perforación de taladros de servicios entre niveles.</t>
  </si>
  <si>
    <t>Perforación de frentes
Perforación de Desquinches
Perforación de bancos.
Perforación de Servicios</t>
  </si>
  <si>
    <t>Tecnico de Atlas Copco</t>
  </si>
  <si>
    <t>Carguio de Frentes.
Carguio de desquinches.
Carguio de Cachorros.</t>
  </si>
  <si>
    <t>Afilado de Brocas</t>
  </si>
  <si>
    <t>Transporte y/o movilizacion de Supervisión</t>
  </si>
  <si>
    <t xml:space="preserve">Transporte de explosivos en superficie.
Transporte de explosivo en interior mina.
 </t>
  </si>
  <si>
    <t>Carguio de Tajos de taladros largos.
Carguio de Chimeneas de taladros largos.</t>
  </si>
  <si>
    <t>Eliminación de tiros cortados.</t>
  </si>
  <si>
    <t>Limpieza de frentes. 
Carguio a volquete</t>
  </si>
  <si>
    <t>Limpieza de tajos con scooptram a control remoto
Carguio a volquete</t>
  </si>
  <si>
    <t>Lava ojos en estaciones de rescate.</t>
  </si>
  <si>
    <t xml:space="preserve">Uso de carretilla </t>
  </si>
  <si>
    <t>Uso de protectores helicoidales</t>
  </si>
  <si>
    <t>Uso de abarzaderas de seguridad</t>
  </si>
  <si>
    <t>Cambio por desgate</t>
  </si>
  <si>
    <t xml:space="preserve">• Disponibilidad de equipo mecanizado para desate de rocas.
• Voladura controlada (estabilización de corona)
• Realizar el monitoreo de las fallas o desplazamientos de taludes o rocas y registrarse la información.
• Colocar sostenimiento de acuerdo a las necesidades del macizo rocoso
</t>
  </si>
  <si>
    <t>Bloque con malla electrosolada
Bloqueo con señaleticas.
Bloqueo con cintas delimitadoras</t>
  </si>
  <si>
    <t>Uso de extintores</t>
  </si>
  <si>
    <t>Equipos seteados a velocida controlada</t>
  </si>
  <si>
    <t>Uso de faja lumbar.
Uso de equipo para levantar carga</t>
  </si>
  <si>
    <t xml:space="preserve">• Protector de cabeza con su respectivo barbiquejo
• Uso de tapones protector auditivo / orejera  
• Lentes de seguridad
• Respirador con filtros P100
• Guantes de cuero.
• Guantes dieléctrico
• Zapatos de cuero
• Zapatos dieléctricos
• Botas de Jebe
• Overoles con cintas reflectivas.
• Lámpara de seguridad
• Correa de seguridad
• Equipo de protección contra caída de personas en buen estado (arnés de seguridad tipo para caídas, líneas de vida / cable retráctil, líneas de anclaje etc.)
</t>
  </si>
  <si>
    <t xml:space="preserve">Sostenimiento con spli set </t>
  </si>
  <si>
    <t>SUPERVISION</t>
  </si>
  <si>
    <t>Supervisión de Labores</t>
  </si>
  <si>
    <t xml:space="preserve">• Protector de cabeza con su respectivo barbiquejo
• Uso de tapones protector auditivo / orejera  
• Lentes de seguridad
• Respirador con filtros P100
• Guantes de cuero.
• Guantes dieléctrico
• Zapatos de cuero
• Zapatos dieléctricos
• Botas de Jebe
• Overoles con cintas reflectivas.
• Lámpara de seguridad
• Correa de seguridad
• Equipo de protección contra caída de personas en buen estado (arnés de seguridad tipo para caídas, líneas de vida / cable retráctil, líneas de anclaje etc.)
Uso de ropa de jebe.
</t>
  </si>
  <si>
    <t>• Sistema de ventilación (ventilador y extractor)
Monitoreo de gases de equipos motorizados Equipo (Drager EM-200)
. Mnitoreo de gases mina CO,CO2,NO,NO2  (Altarir 4X) 
Señalización y bloqueo de labores paralizadas.</t>
  </si>
  <si>
    <t>Regado de vias de interior mina.
Regado de vias de superficie. 
Regado de material de frentes y tajos.</t>
  </si>
  <si>
    <t xml:space="preserve">• Protector de cabeza con su respectivo barbiquejo
• Uso de tapones protector auditivo / orejera  
• Lentes de seguridad
• Respirador con filtros P100
• Guantes de cuero.
• Guantes dieléctrico
• Zapatos de cuero
• Zapatos dieléctricos
• Botas de Jebe
• Overoles con cintas reflectivas.
• Lámpara de seguridad
• Correa de seguridad
• Equipo de protección contra caída de personas en buen estado (arnés de seguridad tipo para caídas, líneas de vida / cable retráctil, líneas de anclaje etc.)
</t>
  </si>
  <si>
    <t xml:space="preserve">• Protector de cabeza con su respectivo barbiquejo
• Uso de tapones protector auditivo / orejera  
• Lentes de seguridad
• Respirador con filtros P100
• Guantes de cuero.
• Guantes dieléctrico
• Zapatos de cuero
• Zapatos dieléctricos
• Botas de Jebe
• Overoles con cintas reflectivas.
• Lámpara de seguridad
• Correa de seguridad
• Equipo de protección contra caída de personas en buen estado (arnés de seguridad tipo para caídas, líneas de vida / cable retráctil, líneas de anclaje etc.)
</t>
  </si>
  <si>
    <t>Monitoreo de acuerdo al anexo 10 (Equipo: Fluxometro)
Uso de linterna de mano.</t>
  </si>
  <si>
    <t>Protector de cabina</t>
  </si>
  <si>
    <t>Señal de restricción y/o advertencia "Equipos en movimiento" circulina, alarma de retroceso</t>
  </si>
  <si>
    <t>Señal de restricción y/o advertencia "Equipos en movimiento" circulina, alarma de retroceso
Jaula antivuelco exterior.</t>
  </si>
  <si>
    <t xml:space="preserve">• Limitación de velocidad para volquetes (Seteado a 40kph) Traslado en superficie.
En interior Mina  velocidad maxima 20 kph. 
Señal de restricción y/o advertencia "Equipos en movimiento" circulina, alarma de retroceso
</t>
  </si>
  <si>
    <t xml:space="preserve">Barreras con malla electrosalada
Barrera de fácil manipulación
Bloque con soga y señaletica.
Señalización.
</t>
  </si>
  <si>
    <t xml:space="preserve">Refuguios de vehiculos señalizados
Refuguios de petaon señalizados
</t>
  </si>
  <si>
    <t xml:space="preserve">• Colocado de líneas a tierra.
• Colocado de puestas a tierra.
• Bloqueo de energía eléctrica por medio de Lock Out – Tag Out + pinzas 
• Verificación de ausencia de energía
Tableros con candados y accionamiento exteriormente.
Señal de restricción "Riesgo Electrico"
Implementar Pilotos o reveladores de tensión tipo lapicero
</t>
  </si>
  <si>
    <t>Revisado Por:</t>
  </si>
  <si>
    <t>Aprobado Por:</t>
  </si>
  <si>
    <t>Gerente de Operaciones</t>
  </si>
  <si>
    <t>Ing. Walter Ortiz Medina</t>
  </si>
  <si>
    <t>RELLENO</t>
  </si>
  <si>
    <t xml:space="preserve">Chofer(Administración)
Operador de volquete 
Operario de Mantenimiento B      </t>
  </si>
  <si>
    <t xml:space="preserve">Operario de Mina A
Tecnico de Perforación y Voladura
Jefe de Guardia
Operario de Mina B
Ayudante de mina </t>
  </si>
  <si>
    <t xml:space="preserve"> Jefe de Mina Asistente AdministrativoJefe de Guardia Ingeniero de minas Jr
Jefe de Guardia Jr.
Tecnico de Voladura
</t>
  </si>
  <si>
    <t>Sostenimiento con malla electrosoldada y split set</t>
  </si>
  <si>
    <t>VRR
VR- VR( CA&gt; + 50% Suma de los  demás CA)</t>
  </si>
  <si>
    <t>MC-SSM-FOR-018</t>
  </si>
  <si>
    <t>Elaborado Por:</t>
  </si>
  <si>
    <t>GERENCIA:</t>
  </si>
  <si>
    <t>JERARQUIA DE CONTROLES</t>
  </si>
  <si>
    <t>SUSTITUCIÓN</t>
  </si>
  <si>
    <t>INGENIERÍA</t>
  </si>
  <si>
    <t>SEÑALIZACIÓN, ALERTAS Y/O CONTROL ADMINISTRATIVO</t>
  </si>
  <si>
    <t>ELEMENTOS DE CONTENCIÓN</t>
  </si>
  <si>
    <t>EPP ADECUADO</t>
  </si>
  <si>
    <t>Acción de Mejora</t>
  </si>
  <si>
    <t>Responsable</t>
  </si>
  <si>
    <t>Superintendente de Mina / Jefe de Guardia</t>
  </si>
  <si>
    <t>Ing.Herbert Socola Negron</t>
  </si>
  <si>
    <t>a2w</t>
  </si>
  <si>
    <t xml:space="preserve">• Herramientas (escaleras, andamios, plataformas) y equipos (Scissor Lift o Manitou) para trabajos en altura, debidamente inspeccionados y aptos.
• Puntos de anclaje
 Equipo de protección contra caída de personas en buen estado (arnés de seguridad tipo para caídas, líneas de vida / cable retráctil, líneas de anclaje etc.)
</t>
  </si>
  <si>
    <t xml:space="preserve">• Herramientas (escaleras, andamios, plataformas)y equipos (Scissor Lift o Manitou) para trabajos en altura, debidamente inspeccionados y aptos.
• Puntos de anclaje
 Equipo de protección contra caída de personas en buen estado (arnés de seguridad tipo para caídas, líneas de vida / cable retráctil, líneas de anclaje etc.)
</t>
  </si>
  <si>
    <t>Superintendente de Mina</t>
  </si>
  <si>
    <t>Uso de abrazaderas de seguridad</t>
  </si>
  <si>
    <t xml:space="preserve">• (xx) equipo (Bolter) debidamente inspeccionados y aptos.                                                    • Para labores con alturas mayores a 6 mts se realiza plataforma con carga, 
• (xx)
• (xx)
</t>
  </si>
  <si>
    <t xml:space="preserve">• Inducción de Seguridad durante 08 Hr.
• Inducción específica sobre funciones laborales durante 32 Hr.
• Orden de trabajo, IPERC, .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MC-MIN-PETS-110
MC-MIN-EST-110
MC-SSM-FOR-301
</t>
  </si>
  <si>
    <t xml:space="preserve">• Inducción de Seguridad durante 08 Hr.
• Inducción específica sobre funciones laborales durante 32 Hr.
• Orden de trabajo, IPERC, 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Check list de herramientas de mano MC-SSM-FOR-119
MC-MIN-PETS-097
MC-MIN-EST-097
MC-MIN-EST-224
MC-PETS-EST-224
</t>
  </si>
  <si>
    <t xml:space="preserve">• Inducción de Seguridad durante 08 Hr.
• Inducción específica sobre funciones laborales durante 32 Hr.
• Orden de trabajo, IPERC, 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Check list de herramientas de mano MC-SSM-FOR-119
MC-MIN-PETS-097
MC-MIN-EST-097
</t>
  </si>
  <si>
    <t xml:space="preserve">• Inducción de Seguridad durante 08 Hr.
• Inducción específica sobre funciones laborales durante 32 Hr.
• Orden de trabajo, IPERC, PETAR
.•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MC-MIN-PETS-106
MC-MIN-EST-106
</t>
  </si>
  <si>
    <t xml:space="preserve">• Inducción de Seguridad durante 08 Hr.
• Inducción específica sobre funciones laborales durante 32 Hr.
• Orden de trabajo, IPERC, PETAR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MC-MIN-PETS-234
MC-MIN-EST-234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</si>
  <si>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MC-MIN-PETS-234
MC-MIN-EST-234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</si>
  <si>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MC-MIN-PETS-110
MC-MIN-EST-110
MC-SSM-FOR-299
Examen medico ocupacional anual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</si>
  <si>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MC-MIN-PETS-110
MC-MIN-EST-110
Mantenimiento preventivo y predictivo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</si>
  <si>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MC-MIN-PETS-110
MC-MIN-EST-110
MC-SSM-FOR-296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</si>
  <si>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 de monitoreo de ruido MC-SSM-FOR-296
Examen medico ocupacional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</si>
  <si>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MC-MIN-PETS-106
MC-MIN-EST-106
Examen medico ocupacional anual
MC-SSM--FOR-298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</si>
  <si>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 de monitoreo de ruido MC-SSM-FOR-296
</t>
  </si>
  <si>
    <t xml:space="preserve">• Inducción de Seguridad durante 08 Hr.
• Inducción específica sobre funciones laborales durante 32 Hr.
• Orden de trabajo, IPERC, PETAR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MC-MIN-PETS-239
MC-MIN-EST-239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</si>
  <si>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MC-MIN-PETS-239
MC-MIN-EST-239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</si>
  <si>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MC-MIN-PETS-110
MC-MIN-EST-110
MC.SSM-FOR-054
</t>
  </si>
  <si>
    <t xml:space="preserve">• Inducción de Seguridad durante 08 Hr.
• Inducción específica sobre funciones laborales durante 32 Hr.
• Orden de trabajo, IPERC, PETAR,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MC.MIN-PETS-228
MC-MIN-EST-228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</si>
  <si>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MC.MIN-PETS-228
MC-MIN-EST-228
</t>
  </si>
  <si>
    <t xml:space="preserve">• Inducción de Seguridad durante 08 Hr.
• Inducción específica sobre funciones laborales durante 32 Hr.
• Orden de trabajo, IPERC, PETAR,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MC-MIN-PETS-100
MC-MIN-EST-100
</t>
  </si>
  <si>
    <t xml:space="preserve">• Inducción de Seguridad durante 08 Hr.
• Inducción específica sobre funciones laborales durante 32 Hr.
• Orden de trabajo, IPERC, PETAR,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MC-MIN-PETS-226
MC-MIN-EST-226
</t>
  </si>
  <si>
    <t xml:space="preserve">• Inducción de Seguridad durante 08 Hr.
• Inducción específica sobre funciones laborales durante 32 Hr.
• Orden de trabajo, IPERC, PETAR,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MC-MIN-PETS-110
MC-MIN-EST-110
MC.SSM-FOR-054
</t>
  </si>
  <si>
    <t xml:space="preserve">• Inducción de Seguridad durante 08 Hr.
• Inducción específica sobre funciones laborales durante 32 Hr.
• Orden de trabajo, IPERC, PETAR,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Check list de herramientas de mano MC-SSM-FOR-119
MC-MIN-PETS-101
MC-MIN-EST-101
</t>
  </si>
  <si>
    <t xml:space="preserve">• Inducción de Seguridad durante 08 Hr.
MC-MIN-EST-115
MC-MIN.PETS-115
MC-MIN-EST-103
MC-MIN-PETS-103
MC-MIN-EST-102
MC-MIN-PETS-102
MC-MIN-EST-105
MC-MIN-PETS-105
MC-MIN-EST-243
MC-MIN-PETS-243
• Inducción específica sobre funciones laborales durante 32 Hr.
• Orden de trabajo, IPERC, PETAR, estándares.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</si>
  <si>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MC-MIN-PETS-114
MC-MIN-EST-114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</si>
  <si>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Check list de herramientas de mano MC-SSM-FOR-119
MC-MIN-PETS-109
MC-MIN-EST-109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</si>
  <si>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Check list de herramientas de mano MC-SSM-FOR-119
MC-MIN-PETS-108
MC-MIN-EST-108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</si>
  <si>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Check list de herramientas de mano MC-SSM-FOR-119
MC-MIN-PETS-107
MC-MIN-EST-107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</si>
  <si>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</si>
  <si>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Check list de herramientas de mano MC-SSM-FOR-119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</si>
  <si>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</si>
  <si>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Check List de Arnes.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</si>
  <si>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</si>
  <si>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MC-MIN-PETS-104
MC-MIN-EST-104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</si>
  <si>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MC-MIN-PETS-105
MC-MIN.EST-105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</si>
  <si>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MC-MIN-PETS-116
MC-MIN-EST-116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</si>
  <si>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MC-MIN-PETS-117
MC-MIN-EST-117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</si>
  <si>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MC-MIN-PETS-246
MC-MIN-EST-246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</si>
  <si>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MC-MIN-PETS-232
MC-MIN-EST-232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</si>
  <si>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MC-MIN-PETS-102
MC-MIN-EST-102
</t>
  </si>
  <si>
    <t xml:space="preserve">• Inducción de Seguridad durante 08 Hr.
• Inducción específica sobre funciones laborales durante 32 Hr.
• Orden de trabajo, IPERC, PETAR, estándares.
• PETS y ESTANDARES / ATS
• Personal capacitado y habilitado
•  Inspección de herramientas manuales, trismetralmente, check list. MC-SSM-FOR-119
</t>
  </si>
  <si>
    <t xml:space="preserve">• Inducción de Seguridad durante 08 Hr.
• Inducción específica sobre funciones laborales durante 32 Hr.
• Orden de trabajo, IPERC, PETAR, estándares.
• PETS y ESTANDARES / ATS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MC-MIN-PETS-103
MC-MIN-EST-103
</t>
  </si>
  <si>
    <t xml:space="preserve">• Inducción de Seguridad durante 08 Hr.
• Inducción específica sobre funciones laborales durante 32 Hr.
• Orden de trabajo, IPERC, PETAR, estándares.
• 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Registros de monitoreo de gases de mina. MC-SSM-FOR-054
Registros de gases de equipo motorizado. MC-SSM-FOR-129
</t>
  </si>
  <si>
    <t xml:space="preserve">• Inducción de Seguridad durante 08 Hr.
• Inducción específica sobre funciones laborales durante 32 Hr.
• Orden de trabajo, IPERC, PETAR, estándares.
• Personal capacitado y habilitado
• Solo personal autorizado
• Señalizaciones.
• Contar con el brevete del MTC adecuado para operar tipo de vehículo.
• Personal capacitado, entrenado, evaluado y autorizado internamente para operar vehículos o equipos móviles.
• Respetar las señales de velocidad máxima.
• Trabajar en función a los parámetros del estándar de Seguridad “VEHICULOS Y EQUIPOS”
Cumplimiento del RITTRA
MC-MIN-PETS-106
MC-MIN-EST-106
Examen medico ocupacional anual
MC-SSM--FOR-298
</t>
  </si>
  <si>
    <t>MATRIZ BÁSICA DE EVALUACIÓN DE RIESGO</t>
  </si>
  <si>
    <t>PELIGROS</t>
  </si>
  <si>
    <t>Ing. Alberto Castillo Navarro</t>
  </si>
  <si>
    <t>Ing. Jorge Suarez Tocas</t>
  </si>
  <si>
    <t>Fecha: 15/02/2018</t>
  </si>
  <si>
    <t>Representante de los Trabajadores</t>
  </si>
  <si>
    <t>004</t>
  </si>
  <si>
    <t>Gerente SSOMA</t>
  </si>
  <si>
    <t>PUESTOS DE TRABAJO</t>
  </si>
  <si>
    <t>Mantener los controles actuales</t>
  </si>
  <si>
    <t xml:space="preserve">PROCESO </t>
  </si>
  <si>
    <t>102 Páginas</t>
  </si>
  <si>
    <t>Transporte de carga de materiales</t>
  </si>
  <si>
    <t>Nivel de Riesgo</t>
  </si>
  <si>
    <t>ALTO</t>
  </si>
  <si>
    <t>MEDIO</t>
  </si>
  <si>
    <t>BAJO</t>
  </si>
  <si>
    <t>DESCRIPCION</t>
  </si>
  <si>
    <t>PLAZO DE CORRECION</t>
  </si>
  <si>
    <t>0 - 24 horas</t>
  </si>
  <si>
    <t>0 - 72 horas</t>
  </si>
  <si>
    <t>* Este riesgo puede se tolerable</t>
  </si>
  <si>
    <t>1 mes</t>
  </si>
  <si>
    <t>* Iniciar medidas para eliminar / Reducir el riesgo.                                                                     * Evaluar si la accion se puede ejecutar de manera inmediata.</t>
  </si>
  <si>
    <t>PLANEAMIENTO</t>
  </si>
  <si>
    <t>30/02/2019</t>
  </si>
  <si>
    <t>Luces delanteros,                    Luces posteriores                     Luces de freno operativo.       Claxon operativo                      Señal de restricción y/o advertencia "Equipos en movimiento" circulina, alarma de retroceso</t>
  </si>
  <si>
    <t>Residente Cyprom</t>
  </si>
  <si>
    <t xml:space="preserve">• Protector de cabeza con barbiquejo
• Usar orejera o tapon auditivo  
• Lentes de seguridad
• Respirador con filtros P100
• Guantes de cuero.
• Zapatos de cuero con punta de acero
• Botas de Jebe
• uniforme de trabajo con cintas reflectivas.
• Lámpara de seguridad minero
</t>
  </si>
  <si>
    <t>*Superintendente de Mina / Jefe de Guardia           *SSOMA CYPROM</t>
  </si>
  <si>
    <t>• Protector de cabeza con barbiquejo
• Usar orejera o tapon auditivo  
• Lentes de seguridad
• Respirador con filtros P100
• Guantes de cuero.
• Zapatos de cuero con punta de acero
• Botas de Jebe
• uniforme de trabajo con cintas reflectivas.
• Lámpara de seguridad minero</t>
  </si>
  <si>
    <t>* Pasamanos</t>
  </si>
  <si>
    <t>•  Charla de seguridad diaria                                * Orden de trabajo                                                    * Realizar el IPERC                                                     * Realizar el Check list de Vehiculo liviano / equipo pesado.
• Personal capacitado y habilitado
• Contar con el brevete del MTC., para operar segun tipo de vehículo.
• Contar con licencia Interna colquisiri para operar vehículos o equipos móviles en mina.
•Cumplimiento del RITTRA Colquisiri</t>
  </si>
  <si>
    <t>Supervision SSOMA CYPROM</t>
  </si>
  <si>
    <t>* Vehiculo con sistema de aire acondicionado 
Monitoreo de gases de equipos moviles
. Mnitoreo de gases mina CO,CO2,NO,NO2  (Altarir 4X) 
Señalización y bloqueo de labores paralizadas.</t>
  </si>
  <si>
    <t>CATASTROFICO</t>
  </si>
  <si>
    <t>MORTALIDAD</t>
  </si>
  <si>
    <t>PERMANENTE</t>
  </si>
  <si>
    <t>TEMPORAL</t>
  </si>
  <si>
    <t>MENOR</t>
  </si>
  <si>
    <t>SEVERIDAD</t>
  </si>
  <si>
    <t>Comun</t>
  </si>
  <si>
    <t>Ha sucedido</t>
  </si>
  <si>
    <t>Podria suceder</t>
  </si>
  <si>
    <t>Raro que suceda</t>
  </si>
  <si>
    <t>Imposible que suceda</t>
  </si>
  <si>
    <t>FRECUENCIA</t>
  </si>
  <si>
    <t>PROBABILIDAD</t>
  </si>
  <si>
    <r>
      <rPr>
        <b/>
        <sz val="11"/>
        <color theme="1"/>
        <rFont val="Calibri"/>
        <family val="2"/>
        <scheme val="minor"/>
      </rPr>
      <t>Podria suceder</t>
    </r>
    <r>
      <rPr>
        <sz val="11"/>
        <color theme="1"/>
        <rFont val="Calibri"/>
        <family val="2"/>
        <scheme val="minor"/>
      </rPr>
      <t xml:space="preserve"> (posible)</t>
    </r>
  </si>
  <si>
    <r>
      <rPr>
        <b/>
        <sz val="11"/>
        <color theme="1"/>
        <rFont val="Calibri"/>
        <family val="2"/>
        <scheme val="minor"/>
      </rPr>
      <t>Raro que suceda</t>
    </r>
    <r>
      <rPr>
        <sz val="11"/>
        <color theme="1"/>
        <rFont val="Calibri"/>
        <family val="2"/>
        <scheme val="minor"/>
      </rPr>
      <t xml:space="preserve"> (poco probable)</t>
    </r>
  </si>
  <si>
    <r>
      <rPr>
        <b/>
        <sz val="11"/>
        <color theme="1"/>
        <rFont val="Calibri"/>
        <family val="2"/>
        <scheme val="minor"/>
      </rPr>
      <t xml:space="preserve">Practicamente Imposible </t>
    </r>
    <r>
      <rPr>
        <sz val="11"/>
        <color theme="1"/>
        <rFont val="Calibri"/>
        <family val="2"/>
        <scheme val="minor"/>
      </rPr>
      <t>que suceda</t>
    </r>
  </si>
  <si>
    <t>Sucede ocacionalmente</t>
  </si>
  <si>
    <t>PROBABILIDAD DE FRECUENCIA</t>
  </si>
  <si>
    <t>Sucede con frecuencia</t>
  </si>
  <si>
    <t>FRECUENCIA DE EXPOSOCION</t>
  </si>
  <si>
    <r>
      <rPr>
        <b/>
        <sz val="16"/>
        <color rgb="FFFF0000"/>
        <rFont val="Calibri"/>
        <family val="2"/>
        <scheme val="minor"/>
      </rPr>
      <t>* Riesgo Intolerable</t>
    </r>
    <r>
      <rPr>
        <sz val="16"/>
        <color theme="1"/>
        <rFont val="Calibri"/>
        <family val="2"/>
        <scheme val="minor"/>
      </rPr>
      <t xml:space="preserve">, requiere controles inmediatos.                                * Si no se puede controlar el peligro se </t>
    </r>
    <r>
      <rPr>
        <sz val="16"/>
        <color rgb="FFFF0000"/>
        <rFont val="Calibri"/>
        <family val="2"/>
        <scheme val="minor"/>
      </rPr>
      <t>paraliza los trabajos</t>
    </r>
    <r>
      <rPr>
        <sz val="16"/>
        <color theme="1"/>
        <rFont val="Calibri"/>
        <family val="2"/>
        <scheme val="minor"/>
      </rPr>
      <t xml:space="preserve"> operacionales en la labor.</t>
    </r>
  </si>
  <si>
    <t>Moderado (3 a 5) personas expuestas varias veces al dia</t>
  </si>
  <si>
    <t>Pocas (1 a 2) personas expuestas varias veces al dia, muchas personas expùestas ocacionalmente.</t>
  </si>
  <si>
    <t>Pocas (1 a 2) personas expuestas ocacionalmente</t>
  </si>
  <si>
    <t>Moderado (3 a 5) personas expuestas  ocacionalmente</t>
  </si>
  <si>
    <t>Catastrofico</t>
  </si>
  <si>
    <t>Mortalidad (perdida mayor)</t>
  </si>
  <si>
    <t>Perdida Temporal</t>
  </si>
  <si>
    <t>Perdida menor</t>
  </si>
  <si>
    <t>Perdida Permanente</t>
  </si>
  <si>
    <t>LESION PERSONAL</t>
  </si>
  <si>
    <t>Varias fatalidades. Varias personas con lesiones permanentes</t>
  </si>
  <si>
    <t>Una  Mortalidad (Estado Vegetal)</t>
  </si>
  <si>
    <t>Lesiones que Incapacitan a la persona temporalmente. Lesiones por posicion ergonomica</t>
  </si>
  <si>
    <t>DAÑO A LA PROPIEDAD</t>
  </si>
  <si>
    <t>Perdidas por un monto mayor a $100,00</t>
  </si>
  <si>
    <t xml:space="preserve">Perdidas por un monto entre              $ 10,001  y $ 100,00 </t>
  </si>
  <si>
    <t>Perdidas por un monto mayor o igual a $1000 y menor a $ 5000</t>
  </si>
  <si>
    <t>Perdidas por un monto menor a $1000</t>
  </si>
  <si>
    <t>DAÑO AL PROCESO</t>
  </si>
  <si>
    <t>Paralizacion del proceso de mas de 1 mes o paralizacion definitiva</t>
  </si>
  <si>
    <t>Paralizacion del proceso de mas de 1 semana y menos de 1 mes</t>
  </si>
  <si>
    <t>Paralizacion del proceso de mas de 1 dia hasta 1 semana</t>
  </si>
  <si>
    <t>Paralizacion de 1 dia</t>
  </si>
  <si>
    <t>Paralizacion menor a 1 dia</t>
  </si>
  <si>
    <t>CRITERIOS</t>
  </si>
  <si>
    <t>Sucede con demasiada frecuencia</t>
  </si>
  <si>
    <t>Rara vez ocurre.                                                       No es muy probable que ocurra</t>
  </si>
  <si>
    <t>Muy rara vez ocurre, imposible que ocurra</t>
  </si>
  <si>
    <t>Muchas (6 o mas) personas expuestas Varias veces al dia.</t>
  </si>
  <si>
    <t>Lesiones que Incapacitan a la persona para su actividad normal de por vida, enfermedades ocupacionales.</t>
  </si>
  <si>
    <t>Lesiones que no Incapacita a la persona. Lesiones Leves.</t>
  </si>
  <si>
    <t>Perdidas por un monto entre      $5001 y $ 10,000</t>
  </si>
  <si>
    <t xml:space="preserve">Conductor de Vehiculo liviano /
Operador de volquete  </t>
  </si>
  <si>
    <t>•  Charla de seguridad diaria                                * Orden de trabajo                                                    * Realizar el IPERC                                                     * Realizar el Check list de Vehiculo liviano / equipo pesado.
• Personal capacitado y habilitado
• Contar con el Licencia del MTC., para operar segun tipo de vehículo.
• Contar con licencia Interna colquisiri para operar vehículos o equipos móviles en mina.
•Cumplimiento del RITTRA Colquisiri</t>
  </si>
  <si>
    <t>CONSECUENCIA / DAÑO</t>
  </si>
  <si>
    <t>Comun (muy probable)</t>
  </si>
  <si>
    <t>Ha sucedido (probable)</t>
  </si>
  <si>
    <r>
      <rPr>
        <b/>
        <sz val="12"/>
        <color rgb="FFFF0000"/>
        <rFont val="Calibri"/>
        <family val="2"/>
        <scheme val="minor"/>
      </rPr>
      <t>* Riesgo Intolerable</t>
    </r>
    <r>
      <rPr>
        <sz val="12"/>
        <color theme="1"/>
        <rFont val="Calibri"/>
        <family val="2"/>
        <scheme val="minor"/>
      </rPr>
      <t xml:space="preserve">, requiere controles inmediatos.                         * Si no se puede controlar el peligro se </t>
    </r>
    <r>
      <rPr>
        <sz val="12"/>
        <color rgb="FFFF0000"/>
        <rFont val="Calibri"/>
        <family val="2"/>
        <scheme val="minor"/>
      </rPr>
      <t>paraliza los trabajos</t>
    </r>
    <r>
      <rPr>
        <sz val="12"/>
        <color theme="1"/>
        <rFont val="Calibri"/>
        <family val="2"/>
        <scheme val="minor"/>
      </rPr>
      <t xml:space="preserve"> operacionales en la labor.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</si>
  <si>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moderada, posible enfermedad no ocupacional, posible enfermedad ocupacional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</si>
  <si>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fatalidad, posible enfermedad no ocupacional, posible enfermedad ocupacional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</si>
  <si>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moderada, fatalidad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</si>
  <si>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moderada, posible enfermedad ocupacional.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</si>
  <si>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moderada, lesion incapacitante, fatalidad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</si>
  <si>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moderada, lesion incapacitante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</si>
  <si>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</si>
  <si>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moderada, lesion incapacitante.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</si>
  <si>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moderada.</t>
    </r>
  </si>
  <si>
    <r>
      <t>2</t>
    </r>
    <r>
      <rPr>
        <vertAlign val="superscript"/>
        <sz val="10"/>
        <color theme="1"/>
        <rFont val="Arial"/>
        <family val="2"/>
      </rPr>
      <t>do</t>
    </r>
    <r>
      <rPr>
        <sz val="10"/>
        <color theme="1"/>
        <rFont val="Arial"/>
        <family val="2"/>
      </rPr>
      <t xml:space="preserve"> Auxilio, lesion leve, lesion moderada, lesion incapacitante, fatalidad</t>
    </r>
  </si>
  <si>
    <r>
      <t>1</t>
    </r>
    <r>
      <rPr>
        <vertAlign val="superscript"/>
        <sz val="10"/>
        <color theme="1"/>
        <rFont val="Arial"/>
        <family val="2"/>
      </rPr>
      <t>er</t>
    </r>
    <r>
      <rPr>
        <sz val="10"/>
        <color theme="1"/>
        <rFont val="Arial"/>
        <family val="2"/>
      </rPr>
      <t xml:space="preserve"> Auxilio, lesion leve, lesion moderada, posible enfermedad ocupacional, fatalidad</t>
    </r>
  </si>
  <si>
    <t>costo;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</si>
</sst>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,,&quot;M&quot;_);[Red]\(&quot;$&quot;#,##0.0,,&quot;M&quot;\)"/>
    <numFmt numFmtId="165" formatCode="\ \ @"/>
    <numFmt numFmtId="166" formatCode="0.000"/>
  </numFmts>
  <fonts count="5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9"/>
      <color indexed="81"/>
      <name val="Tahoma"/>
      <family val="2"/>
    </font>
    <font>
      <sz val="10"/>
      <name val="Ottawa"/>
    </font>
    <font>
      <sz val="10"/>
      <name val="Century"/>
      <family val="1"/>
    </font>
    <font>
      <b/>
      <sz val="11"/>
      <color theme="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color theme="1"/>
      <name val="Calibri"/>
      <family val="2"/>
      <scheme val="minor"/>
    </font>
    <font>
      <b/>
      <sz val="16"/>
      <name val="Arial"/>
      <family val="2"/>
    </font>
    <font>
      <sz val="10"/>
      <name val="Times New Roman"/>
      <family val="1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2"/>
      <color rgb="FFFFFFFF"/>
      <name val="Arial"/>
      <family val="2"/>
    </font>
    <font>
      <b/>
      <sz val="9"/>
      <name val="Arial"/>
      <family val="2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sz val="12"/>
      <color rgb="FFFFFF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1"/>
      <color rgb="FFFF0000"/>
      <name val="Arial"/>
      <family val="2"/>
    </font>
    <font>
      <b/>
      <sz val="11"/>
      <color indexed="8"/>
      <name val="Arial"/>
      <family val="2"/>
    </font>
    <font>
      <sz val="11"/>
      <color rgb="FF444444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rgb="FFFF0000"/>
      <name val="Arial"/>
      <family val="2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B050"/>
      <name val="Arial"/>
      <family val="2"/>
    </font>
    <font>
      <sz val="22"/>
      <color theme="1"/>
      <name val="Calibri"/>
      <family val="2"/>
      <scheme val="minor"/>
    </font>
    <font>
      <b/>
      <sz val="16"/>
      <color theme="6" tint="-0.499984740745262"/>
      <name val="Calibri"/>
      <family val="2"/>
      <scheme val="minor"/>
    </font>
    <font>
      <b/>
      <sz val="14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0"/>
      <color theme="0"/>
      <name val="Arial"/>
      <family val="2"/>
    </font>
    <font>
      <sz val="10"/>
      <color rgb="FF0000FF"/>
      <name val="Arial"/>
      <family val="2"/>
    </font>
    <font>
      <vertAlign val="superscript"/>
      <sz val="10"/>
      <color theme="1"/>
      <name val="Arial"/>
      <family val="2"/>
    </font>
    <font>
      <b/>
      <sz val="12"/>
      <color theme="1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66FF66"/>
        <bgColor rgb="FF000000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rgb="FFFFFFFF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/>
      <top style="medium">
        <color indexed="64"/>
      </top>
      <bottom/>
      <diagonal style="medium">
        <color indexed="64"/>
      </diagonal>
    </border>
    <border diagonalUp="1">
      <left/>
      <right style="medium">
        <color indexed="64"/>
      </right>
      <top style="medium">
        <color indexed="64"/>
      </top>
      <bottom/>
      <diagonal style="medium">
        <color indexed="64"/>
      </diagonal>
    </border>
    <border>
      <left style="thin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medium">
        <color indexed="64"/>
      </left>
      <right/>
      <top/>
      <bottom style="medium">
        <color indexed="64"/>
      </bottom>
      <diagonal style="medium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medium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8" fillId="0" borderId="0"/>
    <xf numFmtId="0" fontId="14" fillId="0" borderId="0"/>
  </cellStyleXfs>
  <cellXfs count="459">
    <xf numFmtId="0" fontId="0" fillId="0" borderId="0" xfId="0"/>
    <xf numFmtId="0" fontId="0" fillId="2" borderId="0" xfId="0" applyFill="1"/>
    <xf numFmtId="0" fontId="12" fillId="2" borderId="0" xfId="0" applyFont="1" applyFill="1"/>
    <xf numFmtId="49" fontId="1" fillId="2" borderId="0" xfId="0" applyNumberFormat="1" applyFont="1" applyFill="1" applyBorder="1" applyAlignment="1">
      <alignment horizontal="left"/>
    </xf>
    <xf numFmtId="0" fontId="1" fillId="2" borderId="0" xfId="0" applyFont="1" applyFill="1" applyBorder="1"/>
    <xf numFmtId="0" fontId="4" fillId="0" borderId="2" xfId="1" applyFont="1" applyBorder="1" applyAlignment="1" applyProtection="1">
      <alignment horizontal="center" vertical="center" wrapText="1"/>
    </xf>
    <xf numFmtId="0" fontId="0" fillId="0" borderId="0" xfId="0" applyProtection="1"/>
    <xf numFmtId="49" fontId="13" fillId="8" borderId="0" xfId="0" applyNumberFormat="1" applyFont="1" applyFill="1" applyBorder="1"/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  <xf numFmtId="49" fontId="2" fillId="29" borderId="0" xfId="0" applyNumberFormat="1" applyFont="1" applyFill="1" applyBorder="1" applyAlignment="1">
      <alignment horizontal="left"/>
    </xf>
    <xf numFmtId="49" fontId="2" fillId="2" borderId="0" xfId="0" applyNumberFormat="1" applyFont="1" applyFill="1" applyBorder="1" applyAlignment="1">
      <alignment horizontal="left" vertical="justify"/>
    </xf>
    <xf numFmtId="49" fontId="19" fillId="30" borderId="30" xfId="0" applyNumberFormat="1" applyFont="1" applyFill="1" applyBorder="1" applyAlignment="1">
      <alignment horizontal="center" vertical="center" wrapText="1"/>
    </xf>
    <xf numFmtId="49" fontId="19" fillId="30" borderId="31" xfId="0" applyNumberFormat="1" applyFont="1" applyFill="1" applyBorder="1" applyAlignment="1">
      <alignment horizontal="center" vertical="center" wrapText="1"/>
    </xf>
    <xf numFmtId="49" fontId="19" fillId="30" borderId="32" xfId="0" applyNumberFormat="1" applyFont="1" applyFill="1" applyBorder="1" applyAlignment="1">
      <alignment horizontal="center" vertical="center" wrapText="1"/>
    </xf>
    <xf numFmtId="49" fontId="19" fillId="30" borderId="35" xfId="0" applyNumberFormat="1" applyFont="1" applyFill="1" applyBorder="1" applyAlignment="1">
      <alignment horizontal="center" vertical="center" wrapText="1"/>
    </xf>
    <xf numFmtId="49" fontId="19" fillId="30" borderId="36" xfId="0" applyNumberFormat="1" applyFont="1" applyFill="1" applyBorder="1" applyAlignment="1">
      <alignment horizontal="center" vertical="center" wrapText="1"/>
    </xf>
    <xf numFmtId="49" fontId="19" fillId="30" borderId="37" xfId="0" applyNumberFormat="1" applyFont="1" applyFill="1" applyBorder="1" applyAlignment="1">
      <alignment horizontal="center" vertical="center" wrapText="1"/>
    </xf>
    <xf numFmtId="0" fontId="20" fillId="2" borderId="0" xfId="1" applyFont="1" applyFill="1" applyBorder="1" applyAlignment="1" applyProtection="1">
      <alignment horizontal="center" vertical="center" wrapText="1"/>
    </xf>
    <xf numFmtId="49" fontId="21" fillId="5" borderId="2" xfId="0" applyNumberFormat="1" applyFont="1" applyFill="1" applyBorder="1" applyAlignment="1">
      <alignment horizontal="center" vertical="center"/>
    </xf>
    <xf numFmtId="49" fontId="22" fillId="7" borderId="2" xfId="0" applyNumberFormat="1" applyFont="1" applyFill="1" applyBorder="1" applyAlignment="1">
      <alignment horizontal="center" vertical="center"/>
    </xf>
    <xf numFmtId="0" fontId="2" fillId="31" borderId="2" xfId="1" applyFont="1" applyFill="1" applyBorder="1" applyAlignment="1" applyProtection="1">
      <alignment horizontal="center" vertical="center" wrapText="1"/>
    </xf>
    <xf numFmtId="0" fontId="20" fillId="18" borderId="2" xfId="1" applyFont="1" applyFill="1" applyBorder="1" applyAlignment="1" applyProtection="1">
      <alignment horizontal="center" vertical="center" wrapText="1"/>
    </xf>
    <xf numFmtId="49" fontId="21" fillId="6" borderId="2" xfId="0" applyNumberFormat="1" applyFont="1" applyFill="1" applyBorder="1" applyAlignment="1">
      <alignment horizontal="center" vertical="center"/>
    </xf>
    <xf numFmtId="49" fontId="23" fillId="2" borderId="0" xfId="0" applyNumberFormat="1" applyFont="1" applyFill="1" applyBorder="1" applyAlignment="1">
      <alignment horizontal="left" vertical="center" wrapText="1" indent="1"/>
    </xf>
    <xf numFmtId="49" fontId="24" fillId="33" borderId="42" xfId="0" applyNumberFormat="1" applyFont="1" applyFill="1" applyBorder="1" applyAlignment="1">
      <alignment horizontal="center" vertical="center"/>
    </xf>
    <xf numFmtId="49" fontId="26" fillId="2" borderId="0" xfId="0" applyNumberFormat="1" applyFont="1" applyFill="1" applyBorder="1" applyAlignment="1">
      <alignment horizontal="left" vertical="center" wrapText="1" indent="1"/>
    </xf>
    <xf numFmtId="49" fontId="27" fillId="34" borderId="6" xfId="0" applyNumberFormat="1" applyFont="1" applyFill="1" applyBorder="1" applyAlignment="1">
      <alignment horizontal="center" vertical="center"/>
    </xf>
    <xf numFmtId="49" fontId="28" fillId="2" borderId="0" xfId="0" applyNumberFormat="1" applyFont="1" applyFill="1" applyBorder="1" applyAlignment="1">
      <alignment horizontal="left" vertical="center" wrapText="1" indent="1"/>
    </xf>
    <xf numFmtId="49" fontId="27" fillId="36" borderId="50" xfId="0" applyNumberFormat="1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/>
    <xf numFmtId="0" fontId="4" fillId="0" borderId="0" xfId="1" applyFont="1" applyProtection="1">
      <protection locked="0"/>
    </xf>
    <xf numFmtId="0" fontId="4" fillId="0" borderId="0" xfId="1" applyFont="1" applyAlignment="1" applyProtection="1">
      <alignment horizontal="center"/>
      <protection locked="0"/>
    </xf>
    <xf numFmtId="0" fontId="4" fillId="0" borderId="0" xfId="1" applyFont="1" applyFill="1" applyAlignment="1" applyProtection="1">
      <alignment horizontal="center"/>
      <protection locked="0"/>
    </xf>
    <xf numFmtId="0" fontId="4" fillId="0" borderId="0" xfId="1" applyFont="1" applyAlignment="1" applyProtection="1">
      <alignment horizontal="left"/>
      <protection locked="0"/>
    </xf>
    <xf numFmtId="0" fontId="4" fillId="0" borderId="0" xfId="1" applyFont="1" applyAlignment="1" applyProtection="1">
      <protection locked="0"/>
    </xf>
    <xf numFmtId="0" fontId="9" fillId="9" borderId="0" xfId="1" applyFont="1" applyFill="1" applyAlignment="1">
      <alignment horizontal="center"/>
    </xf>
    <xf numFmtId="0" fontId="30" fillId="0" borderId="0" xfId="6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vertical="center"/>
    </xf>
    <xf numFmtId="0" fontId="3" fillId="0" borderId="0" xfId="6" applyFont="1" applyFill="1" applyBorder="1" applyAlignment="1">
      <alignment horizontal="center"/>
    </xf>
    <xf numFmtId="0" fontId="4" fillId="0" borderId="0" xfId="6" applyFont="1" applyFill="1" applyBorder="1" applyAlignment="1">
      <alignment horizontal="center" vertical="center"/>
    </xf>
    <xf numFmtId="0" fontId="9" fillId="5" borderId="0" xfId="6" applyFont="1" applyFill="1" applyBorder="1" applyAlignment="1">
      <alignment horizontal="center" vertical="center"/>
    </xf>
    <xf numFmtId="0" fontId="4" fillId="0" borderId="0" xfId="6" applyFont="1" applyFill="1" applyBorder="1" applyAlignment="1">
      <alignment horizontal="center"/>
    </xf>
    <xf numFmtId="0" fontId="4" fillId="11" borderId="0" xfId="1" applyFont="1" applyFill="1" applyAlignment="1" applyProtection="1"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left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  <protection locked="0"/>
    </xf>
    <xf numFmtId="0" fontId="3" fillId="7" borderId="0" xfId="6" applyFont="1" applyFill="1" applyBorder="1" applyAlignment="1">
      <alignment horizontal="center" vertical="center"/>
    </xf>
    <xf numFmtId="0" fontId="4" fillId="12" borderId="0" xfId="1" applyFont="1" applyFill="1" applyAlignment="1" applyProtection="1">
      <protection locked="0"/>
    </xf>
    <xf numFmtId="0" fontId="3" fillId="0" borderId="0" xfId="1" applyFont="1" applyFill="1" applyBorder="1" applyAlignment="1" applyProtection="1">
      <alignment horizontal="left" vertical="center" wrapText="1"/>
      <protection locked="0"/>
    </xf>
    <xf numFmtId="0" fontId="4" fillId="3" borderId="0" xfId="1" applyFont="1" applyFill="1" applyProtection="1">
      <protection locked="0"/>
    </xf>
    <xf numFmtId="0" fontId="3" fillId="3" borderId="0" xfId="1" applyFont="1" applyFill="1" applyBorder="1" applyAlignment="1" applyProtection="1">
      <alignment horizontal="left" vertical="center" wrapText="1"/>
      <protection locked="0"/>
    </xf>
    <xf numFmtId="0" fontId="3" fillId="0" borderId="0" xfId="1" applyFont="1" applyFill="1" applyBorder="1" applyAlignment="1" applyProtection="1">
      <alignment vertical="center"/>
      <protection locked="0"/>
    </xf>
    <xf numFmtId="0" fontId="4" fillId="0" borderId="0" xfId="1" applyFont="1" applyBorder="1" applyAlignment="1" applyProtection="1">
      <alignment horizontal="center"/>
      <protection locked="0"/>
    </xf>
    <xf numFmtId="0" fontId="3" fillId="0" borderId="0" xfId="1" applyFont="1" applyFill="1" applyBorder="1" applyAlignment="1" applyProtection="1">
      <alignment vertical="center" wrapText="1"/>
      <protection locked="0"/>
    </xf>
    <xf numFmtId="0" fontId="31" fillId="0" borderId="0" xfId="0" applyFont="1" applyAlignment="1">
      <alignment horizontal="left"/>
    </xf>
    <xf numFmtId="0" fontId="32" fillId="0" borderId="0" xfId="1" applyFont="1" applyAlignment="1" applyProtection="1">
      <alignment horizontal="center"/>
      <protection locked="0"/>
    </xf>
    <xf numFmtId="0" fontId="3" fillId="0" borderId="2" xfId="1" applyFont="1" applyBorder="1" applyProtection="1">
      <protection locked="0"/>
    </xf>
    <xf numFmtId="0" fontId="4" fillId="0" borderId="2" xfId="1" applyFont="1" applyBorder="1" applyAlignment="1" applyProtection="1">
      <alignment horizontal="center"/>
      <protection locked="0"/>
    </xf>
    <xf numFmtId="0" fontId="3" fillId="14" borderId="2" xfId="1" applyFont="1" applyFill="1" applyBorder="1" applyAlignment="1" applyProtection="1">
      <alignment horizontal="center" vertical="center" wrapText="1"/>
      <protection locked="0"/>
    </xf>
    <xf numFmtId="0" fontId="9" fillId="6" borderId="0" xfId="6" applyFont="1" applyFill="1" applyBorder="1" applyAlignment="1">
      <alignment horizontal="center" vertical="center"/>
    </xf>
    <xf numFmtId="0" fontId="4" fillId="10" borderId="0" xfId="1" applyFont="1" applyFill="1" applyAlignment="1" applyProtection="1"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15" fillId="0" borderId="2" xfId="1" applyFont="1" applyFill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 applyProtection="1">
      <alignment horizontal="left" vertical="center" wrapText="1"/>
      <protection locked="0"/>
    </xf>
    <xf numFmtId="0" fontId="4" fillId="0" borderId="2" xfId="1" applyFont="1" applyBorder="1" applyAlignment="1" applyProtection="1">
      <alignment vertical="center" wrapText="1"/>
      <protection locked="0"/>
    </xf>
    <xf numFmtId="0" fontId="5" fillId="0" borderId="2" xfId="0" applyFont="1" applyBorder="1" applyAlignment="1">
      <alignment horizontal="left" wrapText="1"/>
    </xf>
    <xf numFmtId="166" fontId="4" fillId="0" borderId="2" xfId="1" applyNumberFormat="1" applyFont="1" applyBorder="1" applyAlignment="1" applyProtection="1">
      <alignment horizontal="center" vertical="center" wrapText="1"/>
    </xf>
    <xf numFmtId="0" fontId="4" fillId="0" borderId="0" xfId="1" applyFont="1" applyBorder="1" applyProtection="1"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4" fillId="37" borderId="0" xfId="1" applyFont="1" applyFill="1" applyProtection="1">
      <protection locked="0"/>
    </xf>
    <xf numFmtId="0" fontId="4" fillId="37" borderId="0" xfId="1" applyFont="1" applyFill="1" applyBorder="1" applyProtection="1">
      <protection locked="0"/>
    </xf>
    <xf numFmtId="0" fontId="4" fillId="37" borderId="0" xfId="1" applyFont="1" applyFill="1" applyAlignment="1" applyProtection="1"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4" fillId="0" borderId="2" xfId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>
      <alignment horizontal="left" vertical="center" wrapText="1"/>
    </xf>
    <xf numFmtId="0" fontId="3" fillId="4" borderId="1" xfId="1" applyFont="1" applyFill="1" applyBorder="1" applyAlignment="1" applyProtection="1">
      <alignment horizontal="center" vertical="center" wrapText="1"/>
      <protection locked="0"/>
    </xf>
    <xf numFmtId="0" fontId="3" fillId="4" borderId="2" xfId="1" applyFont="1" applyFill="1" applyBorder="1" applyAlignment="1" applyProtection="1">
      <alignment horizontal="center" vertical="center" wrapText="1"/>
      <protection locked="0"/>
    </xf>
    <xf numFmtId="0" fontId="3" fillId="4" borderId="5" xfId="1" applyFont="1" applyFill="1" applyBorder="1" applyAlignment="1" applyProtection="1">
      <alignment horizontal="left" vertical="center"/>
      <protection locked="0"/>
    </xf>
    <xf numFmtId="0" fontId="3" fillId="4" borderId="6" xfId="1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49" fontId="4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4" borderId="54" xfId="1" applyFont="1" applyFill="1" applyBorder="1" applyAlignment="1" applyProtection="1">
      <alignment horizontal="left" vertical="center"/>
      <protection locked="0"/>
    </xf>
    <xf numFmtId="0" fontId="3" fillId="4" borderId="44" xfId="1" applyFont="1" applyFill="1" applyBorder="1" applyAlignment="1" applyProtection="1">
      <alignment horizontal="left" vertical="center"/>
      <protection locked="0"/>
    </xf>
    <xf numFmtId="0" fontId="3" fillId="4" borderId="42" xfId="1" applyFont="1" applyFill="1" applyBorder="1" applyAlignment="1" applyProtection="1">
      <alignment horizontal="left" vertical="center"/>
      <protection locked="0"/>
    </xf>
    <xf numFmtId="0" fontId="3" fillId="4" borderId="55" xfId="1" applyFont="1" applyFill="1" applyBorder="1" applyAlignment="1" applyProtection="1">
      <alignment horizontal="left" vertical="center"/>
      <protection locked="0"/>
    </xf>
    <xf numFmtId="0" fontId="3" fillId="0" borderId="46" xfId="1" applyFont="1" applyBorder="1" applyAlignment="1" applyProtection="1">
      <alignment horizontal="center" vertical="center"/>
      <protection locked="0"/>
    </xf>
    <xf numFmtId="0" fontId="3" fillId="0" borderId="63" xfId="1" applyFont="1" applyBorder="1" applyAlignment="1" applyProtection="1">
      <alignment horizontal="center" vertical="center"/>
      <protection locked="0"/>
    </xf>
    <xf numFmtId="0" fontId="3" fillId="2" borderId="0" xfId="1" applyFont="1" applyFill="1" applyBorder="1" applyAlignment="1" applyProtection="1">
      <alignment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3" fillId="0" borderId="61" xfId="1" applyFont="1" applyBorder="1" applyAlignment="1" applyProtection="1">
      <alignment horizontal="center" vertical="center"/>
      <protection locked="0"/>
    </xf>
    <xf numFmtId="0" fontId="4" fillId="0" borderId="40" xfId="1" applyFont="1" applyBorder="1" applyProtection="1">
      <protection locked="0"/>
    </xf>
    <xf numFmtId="0" fontId="4" fillId="0" borderId="46" xfId="1" applyFont="1" applyBorder="1" applyProtection="1">
      <protection locked="0"/>
    </xf>
    <xf numFmtId="0" fontId="4" fillId="2" borderId="2" xfId="1" applyFont="1" applyFill="1" applyBorder="1" applyAlignment="1" applyProtection="1">
      <alignment horizontal="center"/>
      <protection locked="0"/>
    </xf>
    <xf numFmtId="0" fontId="4" fillId="0" borderId="47" xfId="1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4" fillId="0" borderId="63" xfId="1" applyFont="1" applyBorder="1" applyProtection="1">
      <protection locked="0"/>
    </xf>
    <xf numFmtId="0" fontId="3" fillId="0" borderId="64" xfId="0" applyFont="1" applyFill="1" applyBorder="1" applyAlignment="1" applyProtection="1">
      <alignment horizontal="center" vertical="center" wrapText="1"/>
      <protection locked="0"/>
    </xf>
    <xf numFmtId="0" fontId="4" fillId="0" borderId="64" xfId="0" applyFont="1" applyBorder="1" applyAlignment="1" applyProtection="1">
      <alignment horizontal="left" vertical="center" wrapText="1"/>
      <protection locked="0"/>
    </xf>
    <xf numFmtId="0" fontId="4" fillId="0" borderId="64" xfId="1" applyFont="1" applyBorder="1" applyAlignment="1" applyProtection="1">
      <alignment horizontal="center" vertical="center"/>
      <protection locked="0"/>
    </xf>
    <xf numFmtId="0" fontId="15" fillId="0" borderId="64" xfId="1" applyFont="1" applyFill="1" applyBorder="1" applyAlignment="1" applyProtection="1">
      <alignment horizontal="center" vertical="center" wrapText="1"/>
    </xf>
    <xf numFmtId="0" fontId="4" fillId="0" borderId="64" xfId="1" applyFont="1" applyBorder="1" applyAlignment="1" applyProtection="1">
      <alignment horizontal="center" vertical="center" wrapText="1"/>
      <protection locked="0"/>
    </xf>
    <xf numFmtId="0" fontId="4" fillId="0" borderId="64" xfId="1" applyFont="1" applyBorder="1" applyAlignment="1" applyProtection="1">
      <alignment horizontal="center" vertical="center" wrapText="1"/>
    </xf>
    <xf numFmtId="0" fontId="4" fillId="0" borderId="64" xfId="1" applyFont="1" applyBorder="1" applyAlignment="1" applyProtection="1">
      <alignment horizontal="left" vertical="center" wrapText="1"/>
      <protection locked="0"/>
    </xf>
    <xf numFmtId="0" fontId="4" fillId="0" borderId="64" xfId="1" applyFont="1" applyBorder="1" applyAlignment="1" applyProtection="1">
      <alignment vertical="center" wrapText="1"/>
      <protection locked="0"/>
    </xf>
    <xf numFmtId="0" fontId="5" fillId="0" borderId="64" xfId="0" applyFont="1" applyBorder="1" applyAlignment="1">
      <alignment horizontal="left" wrapText="1"/>
    </xf>
    <xf numFmtId="166" fontId="4" fillId="0" borderId="64" xfId="1" applyNumberFormat="1" applyFont="1" applyBorder="1" applyAlignment="1" applyProtection="1">
      <alignment horizontal="center" vertical="center" wrapText="1"/>
    </xf>
    <xf numFmtId="0" fontId="4" fillId="0" borderId="65" xfId="1" applyFont="1" applyBorder="1" applyAlignment="1" applyProtection="1">
      <alignment horizontal="center" vertical="center" wrapText="1"/>
    </xf>
    <xf numFmtId="0" fontId="4" fillId="0" borderId="2" xfId="1" applyFont="1" applyBorder="1" applyProtection="1">
      <protection locked="0"/>
    </xf>
    <xf numFmtId="0" fontId="4" fillId="0" borderId="2" xfId="1" applyFont="1" applyFill="1" applyBorder="1" applyAlignment="1" applyProtection="1">
      <alignment vertical="center" wrapText="1"/>
      <protection locked="0"/>
    </xf>
    <xf numFmtId="0" fontId="4" fillId="0" borderId="2" xfId="1" applyFont="1" applyBorder="1" applyAlignment="1" applyProtection="1">
      <alignment horizontal="center" vertical="center"/>
      <protection locked="0"/>
    </xf>
    <xf numFmtId="0" fontId="4" fillId="13" borderId="2" xfId="1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35" fillId="0" borderId="2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6" fillId="5" borderId="61" xfId="0" applyFont="1" applyFill="1" applyBorder="1" applyAlignment="1">
      <alignment horizontal="center" vertical="center"/>
    </xf>
    <xf numFmtId="0" fontId="36" fillId="0" borderId="76" xfId="0" applyFont="1" applyBorder="1" applyAlignment="1">
      <alignment horizontal="center" vertical="center"/>
    </xf>
    <xf numFmtId="0" fontId="36" fillId="7" borderId="46" xfId="0" applyFont="1" applyFill="1" applyBorder="1" applyAlignment="1">
      <alignment horizontal="center" vertical="center"/>
    </xf>
    <xf numFmtId="0" fontId="36" fillId="0" borderId="47" xfId="0" applyFont="1" applyBorder="1" applyAlignment="1">
      <alignment horizontal="center" vertical="center"/>
    </xf>
    <xf numFmtId="0" fontId="36" fillId="6" borderId="63" xfId="0" applyFont="1" applyFill="1" applyBorder="1" applyAlignment="1">
      <alignment horizontal="center" vertical="center"/>
    </xf>
    <xf numFmtId="0" fontId="36" fillId="0" borderId="65" xfId="0" applyFont="1" applyBorder="1" applyAlignment="1">
      <alignment horizontal="center" vertical="center"/>
    </xf>
    <xf numFmtId="0" fontId="39" fillId="0" borderId="60" xfId="0" applyFont="1" applyBorder="1" applyAlignment="1">
      <alignment horizontal="center" vertical="center" wrapText="1"/>
    </xf>
    <xf numFmtId="0" fontId="40" fillId="0" borderId="2" xfId="1" applyFont="1" applyBorder="1" applyAlignment="1" applyProtection="1">
      <alignment vertical="center" wrapText="1"/>
      <protection locked="0"/>
    </xf>
    <xf numFmtId="0" fontId="40" fillId="0" borderId="2" xfId="0" applyFont="1" applyBorder="1" applyAlignment="1" applyProtection="1">
      <alignment horizontal="left" vertical="center" wrapText="1"/>
      <protection locked="0"/>
    </xf>
    <xf numFmtId="0" fontId="4" fillId="0" borderId="47" xfId="1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41" xfId="0" applyBorder="1" applyAlignment="1" applyProtection="1">
      <alignment horizontal="center" vertical="center"/>
    </xf>
    <xf numFmtId="0" fontId="0" fillId="0" borderId="47" xfId="0" applyBorder="1" applyAlignment="1" applyProtection="1">
      <alignment horizontal="center" vertical="center"/>
    </xf>
    <xf numFmtId="0" fontId="0" fillId="0" borderId="65" xfId="0" applyBorder="1" applyAlignment="1" applyProtection="1">
      <alignment horizontal="center" vertical="center"/>
    </xf>
    <xf numFmtId="0" fontId="0" fillId="0" borderId="2" xfId="0" applyBorder="1" applyAlignment="1" applyProtection="1">
      <alignment vertical="center" wrapText="1"/>
    </xf>
    <xf numFmtId="0" fontId="10" fillId="13" borderId="2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0" fillId="0" borderId="2" xfId="0" quotePrefix="1" applyBorder="1" applyAlignment="1">
      <alignment horizontal="center" vertical="center"/>
    </xf>
    <xf numFmtId="0" fontId="3" fillId="16" borderId="2" xfId="0" applyFont="1" applyFill="1" applyBorder="1" applyAlignment="1" applyProtection="1">
      <alignment vertical="center" wrapText="1"/>
      <protection locked="0"/>
    </xf>
    <xf numFmtId="0" fontId="9" fillId="15" borderId="2" xfId="0" applyFont="1" applyFill="1" applyBorder="1" applyAlignment="1" applyProtection="1">
      <alignment vertical="center" wrapText="1"/>
      <protection locked="0"/>
    </xf>
    <xf numFmtId="0" fontId="3" fillId="10" borderId="2" xfId="0" applyFont="1" applyFill="1" applyBorder="1" applyAlignment="1" applyProtection="1">
      <alignment vertical="center" wrapText="1"/>
      <protection locked="0"/>
    </xf>
    <xf numFmtId="0" fontId="9" fillId="19" borderId="2" xfId="0" applyFont="1" applyFill="1" applyBorder="1" applyAlignment="1" applyProtection="1">
      <alignment vertical="center" wrapText="1"/>
      <protection locked="0"/>
    </xf>
    <xf numFmtId="0" fontId="9" fillId="21" borderId="2" xfId="0" applyFont="1" applyFill="1" applyBorder="1" applyAlignment="1" applyProtection="1">
      <alignment vertical="center" wrapText="1"/>
      <protection locked="0"/>
    </xf>
    <xf numFmtId="0" fontId="3" fillId="20" borderId="2" xfId="0" applyFont="1" applyFill="1" applyBorder="1" applyAlignment="1" applyProtection="1">
      <alignment vertical="center" wrapText="1"/>
      <protection locked="0"/>
    </xf>
    <xf numFmtId="0" fontId="3" fillId="22" borderId="2" xfId="0" applyFont="1" applyFill="1" applyBorder="1" applyAlignment="1" applyProtection="1">
      <alignment vertical="center" wrapText="1"/>
      <protection locked="0"/>
    </xf>
    <xf numFmtId="0" fontId="9" fillId="15" borderId="2" xfId="0" applyFont="1" applyFill="1" applyBorder="1" applyAlignment="1" applyProtection="1">
      <alignment horizontal="center" vertical="center" textRotation="90" wrapText="1"/>
      <protection locked="0"/>
    </xf>
    <xf numFmtId="0" fontId="3" fillId="16" borderId="2" xfId="0" applyFont="1" applyFill="1" applyBorder="1" applyAlignment="1" applyProtection="1">
      <alignment horizontal="center" vertical="center" textRotation="90" wrapText="1"/>
      <protection locked="0"/>
    </xf>
    <xf numFmtId="0" fontId="44" fillId="0" borderId="59" xfId="0" applyFont="1" applyBorder="1" applyAlignment="1">
      <alignment horizontal="center" vertical="center" wrapText="1"/>
    </xf>
    <xf numFmtId="0" fontId="44" fillId="0" borderId="60" xfId="0" applyFont="1" applyBorder="1" applyAlignment="1">
      <alignment horizontal="center" vertical="center" wrapText="1"/>
    </xf>
    <xf numFmtId="0" fontId="45" fillId="5" borderId="61" xfId="0" applyFont="1" applyFill="1" applyBorder="1" applyAlignment="1">
      <alignment horizontal="center" vertical="center"/>
    </xf>
    <xf numFmtId="0" fontId="44" fillId="0" borderId="8" xfId="0" applyFont="1" applyBorder="1" applyAlignment="1">
      <alignment horizontal="center" vertical="center"/>
    </xf>
    <xf numFmtId="0" fontId="45" fillId="0" borderId="8" xfId="0" applyFont="1" applyBorder="1" applyAlignment="1">
      <alignment horizontal="left" vertical="center" wrapText="1"/>
    </xf>
    <xf numFmtId="0" fontId="45" fillId="0" borderId="76" xfId="0" applyFont="1" applyBorder="1" applyAlignment="1">
      <alignment horizontal="center" vertical="center"/>
    </xf>
    <xf numFmtId="0" fontId="45" fillId="7" borderId="46" xfId="0" applyFont="1" applyFill="1" applyBorder="1" applyAlignment="1">
      <alignment horizontal="center" vertical="center"/>
    </xf>
    <xf numFmtId="0" fontId="44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left" vertical="center" wrapText="1"/>
    </xf>
    <xf numFmtId="0" fontId="45" fillId="0" borderId="47" xfId="0" applyFont="1" applyBorder="1" applyAlignment="1">
      <alignment horizontal="center" vertical="center"/>
    </xf>
    <xf numFmtId="0" fontId="45" fillId="6" borderId="63" xfId="0" applyFont="1" applyFill="1" applyBorder="1" applyAlignment="1">
      <alignment horizontal="center" vertical="center"/>
    </xf>
    <xf numFmtId="0" fontId="44" fillId="0" borderId="64" xfId="0" applyFont="1" applyBorder="1" applyAlignment="1">
      <alignment horizontal="center" vertical="center"/>
    </xf>
    <xf numFmtId="0" fontId="48" fillId="0" borderId="64" xfId="0" applyFont="1" applyBorder="1" applyAlignment="1">
      <alignment horizontal="left" vertical="center"/>
    </xf>
    <xf numFmtId="0" fontId="45" fillId="0" borderId="65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49" fillId="17" borderId="9" xfId="0" applyFont="1" applyFill="1" applyBorder="1" applyAlignment="1">
      <alignment horizontal="center" vertical="center" wrapText="1"/>
    </xf>
    <xf numFmtId="0" fontId="49" fillId="17" borderId="10" xfId="0" applyFont="1" applyFill="1" applyBorder="1" applyAlignment="1">
      <alignment horizontal="center" vertical="center" wrapText="1"/>
    </xf>
    <xf numFmtId="0" fontId="49" fillId="17" borderId="11" xfId="0" applyFont="1" applyFill="1" applyBorder="1" applyAlignment="1">
      <alignment horizontal="center" vertical="center" wrapText="1"/>
    </xf>
    <xf numFmtId="0" fontId="49" fillId="17" borderId="12" xfId="0" applyFont="1" applyFill="1" applyBorder="1" applyAlignment="1">
      <alignment horizontal="center" vertical="center" wrapText="1"/>
    </xf>
    <xf numFmtId="0" fontId="50" fillId="0" borderId="13" xfId="0" applyFont="1" applyBorder="1" applyAlignment="1">
      <alignment horizontal="center" vertical="center" wrapText="1"/>
    </xf>
    <xf numFmtId="0" fontId="26" fillId="0" borderId="14" xfId="0" applyFont="1" applyBorder="1" applyAlignment="1">
      <alignment vertical="center" wrapText="1"/>
    </xf>
    <xf numFmtId="0" fontId="26" fillId="0" borderId="15" xfId="0" applyFont="1" applyBorder="1" applyAlignment="1">
      <alignment vertical="center" wrapText="1"/>
    </xf>
    <xf numFmtId="0" fontId="50" fillId="0" borderId="16" xfId="0" applyFont="1" applyBorder="1" applyAlignment="1">
      <alignment horizontal="center" vertical="center" wrapText="1"/>
    </xf>
    <xf numFmtId="0" fontId="26" fillId="0" borderId="17" xfId="0" applyFont="1" applyBorder="1" applyAlignment="1">
      <alignment vertical="center" wrapText="1"/>
    </xf>
    <xf numFmtId="0" fontId="26" fillId="0" borderId="18" xfId="0" applyFont="1" applyBorder="1" applyAlignment="1">
      <alignment vertical="center" wrapText="1"/>
    </xf>
    <xf numFmtId="0" fontId="50" fillId="0" borderId="19" xfId="0" applyFont="1" applyBorder="1" applyAlignment="1">
      <alignment horizontal="center" vertical="center" wrapText="1"/>
    </xf>
    <xf numFmtId="0" fontId="26" fillId="0" borderId="20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50" fillId="18" borderId="13" xfId="0" applyFont="1" applyFill="1" applyBorder="1" applyAlignment="1">
      <alignment horizontal="center" vertical="center" wrapText="1"/>
    </xf>
    <xf numFmtId="0" fontId="50" fillId="18" borderId="16" xfId="0" applyFont="1" applyFill="1" applyBorder="1" applyAlignment="1">
      <alignment horizontal="center" vertical="center" wrapText="1"/>
    </xf>
    <xf numFmtId="0" fontId="50" fillId="18" borderId="19" xfId="0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 wrapText="1"/>
    </xf>
    <xf numFmtId="0" fontId="27" fillId="0" borderId="23" xfId="0" applyFont="1" applyBorder="1" applyAlignment="1">
      <alignment vertical="center" wrapText="1"/>
    </xf>
    <xf numFmtId="0" fontId="26" fillId="0" borderId="24" xfId="0" applyFont="1" applyBorder="1" applyAlignment="1">
      <alignment vertical="center" wrapText="1"/>
    </xf>
    <xf numFmtId="0" fontId="26" fillId="0" borderId="25" xfId="0" applyFont="1" applyBorder="1" applyAlignment="1">
      <alignment vertical="center" wrapText="1"/>
    </xf>
    <xf numFmtId="0" fontId="26" fillId="0" borderId="26" xfId="0" applyFont="1" applyBorder="1" applyAlignment="1">
      <alignment vertical="center" wrapText="1"/>
    </xf>
    <xf numFmtId="0" fontId="26" fillId="0" borderId="27" xfId="0" applyFont="1" applyBorder="1" applyAlignment="1">
      <alignment vertical="center" wrapText="1"/>
    </xf>
    <xf numFmtId="0" fontId="26" fillId="0" borderId="28" xfId="0" applyFont="1" applyBorder="1" applyAlignment="1">
      <alignment vertical="center" wrapText="1"/>
    </xf>
    <xf numFmtId="0" fontId="27" fillId="0" borderId="17" xfId="0" applyFont="1" applyBorder="1" applyAlignment="1">
      <alignment vertical="center" wrapText="1"/>
    </xf>
    <xf numFmtId="0" fontId="50" fillId="0" borderId="83" xfId="0" applyFont="1" applyBorder="1" applyAlignment="1">
      <alignment horizontal="center" vertical="center" wrapText="1"/>
    </xf>
    <xf numFmtId="0" fontId="26" fillId="0" borderId="82" xfId="0" applyFont="1" applyBorder="1" applyAlignment="1">
      <alignment vertical="center" wrapText="1"/>
    </xf>
    <xf numFmtId="0" fontId="26" fillId="0" borderId="29" xfId="0" applyFont="1" applyBorder="1" applyAlignment="1">
      <alignment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8" xfId="0" applyFont="1" applyBorder="1" applyAlignment="1">
      <alignment vertical="center" wrapText="1"/>
    </xf>
    <xf numFmtId="0" fontId="27" fillId="0" borderId="8" xfId="0" applyFont="1" applyBorder="1" applyAlignment="1">
      <alignment vertical="center" wrapText="1"/>
    </xf>
    <xf numFmtId="0" fontId="27" fillId="0" borderId="8" xfId="0" applyFont="1" applyBorder="1" applyAlignment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vertical="center" wrapText="1"/>
    </xf>
    <xf numFmtId="0" fontId="26" fillId="0" borderId="0" xfId="0" applyFont="1" applyBorder="1" applyAlignment="1">
      <alignment vertical="center" wrapText="1"/>
    </xf>
    <xf numFmtId="0" fontId="26" fillId="0" borderId="81" xfId="0" applyFont="1" applyBorder="1" applyAlignment="1">
      <alignment vertical="center" wrapText="1"/>
    </xf>
    <xf numFmtId="0" fontId="26" fillId="0" borderId="0" xfId="0" applyFont="1"/>
    <xf numFmtId="0" fontId="27" fillId="0" borderId="14" xfId="0" applyFont="1" applyBorder="1" applyAlignment="1">
      <alignment horizontal="center" vertical="center" textRotation="90" wrapText="1"/>
    </xf>
    <xf numFmtId="0" fontId="27" fillId="0" borderId="80" xfId="0" applyFont="1" applyBorder="1" applyAlignment="1">
      <alignment horizontal="center" vertical="center" textRotation="90" wrapText="1"/>
    </xf>
    <xf numFmtId="0" fontId="27" fillId="0" borderId="79" xfId="0" applyFont="1" applyBorder="1" applyAlignment="1">
      <alignment horizontal="center" vertical="center" textRotation="90" wrapText="1"/>
    </xf>
    <xf numFmtId="0" fontId="50" fillId="46" borderId="13" xfId="0" applyFont="1" applyFill="1" applyBorder="1" applyAlignment="1">
      <alignment horizontal="center" vertical="center" wrapText="1"/>
    </xf>
    <xf numFmtId="0" fontId="26" fillId="46" borderId="14" xfId="0" applyFont="1" applyFill="1" applyBorder="1" applyAlignment="1">
      <alignment vertical="center" wrapText="1"/>
    </xf>
    <xf numFmtId="0" fontId="26" fillId="46" borderId="15" xfId="0" applyFont="1" applyFill="1" applyBorder="1" applyAlignment="1">
      <alignment vertical="center" wrapText="1"/>
    </xf>
    <xf numFmtId="0" fontId="50" fillId="46" borderId="16" xfId="0" applyFont="1" applyFill="1" applyBorder="1" applyAlignment="1">
      <alignment horizontal="center" vertical="center" wrapText="1"/>
    </xf>
    <xf numFmtId="0" fontId="26" fillId="46" borderId="17" xfId="0" applyFont="1" applyFill="1" applyBorder="1" applyAlignment="1">
      <alignment vertical="center" wrapText="1"/>
    </xf>
    <xf numFmtId="0" fontId="26" fillId="46" borderId="18" xfId="0" applyFont="1" applyFill="1" applyBorder="1" applyAlignment="1">
      <alignment vertical="center" wrapText="1"/>
    </xf>
    <xf numFmtId="0" fontId="50" fillId="46" borderId="19" xfId="0" applyFont="1" applyFill="1" applyBorder="1" applyAlignment="1">
      <alignment horizontal="center" vertical="center" wrapText="1"/>
    </xf>
    <xf numFmtId="0" fontId="26" fillId="46" borderId="20" xfId="0" applyFont="1" applyFill="1" applyBorder="1" applyAlignment="1">
      <alignment vertical="center" wrapText="1"/>
    </xf>
    <xf numFmtId="0" fontId="26" fillId="46" borderId="21" xfId="0" applyFont="1" applyFill="1" applyBorder="1" applyAlignment="1">
      <alignment vertical="center" wrapText="1"/>
    </xf>
    <xf numFmtId="0" fontId="15" fillId="40" borderId="2" xfId="0" applyFont="1" applyFill="1" applyBorder="1" applyAlignment="1">
      <alignment horizontal="center" vertical="center" wrapText="1"/>
    </xf>
    <xf numFmtId="0" fontId="4" fillId="0" borderId="2" xfId="1" applyFont="1" applyBorder="1" applyAlignment="1" applyProtection="1">
      <alignment horizontal="center" vertical="center"/>
      <protection locked="0"/>
    </xf>
    <xf numFmtId="14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 vertical="center"/>
      <protection locked="0"/>
    </xf>
    <xf numFmtId="0" fontId="3" fillId="7" borderId="2" xfId="0" applyFont="1" applyFill="1" applyBorder="1" applyAlignment="1" applyProtection="1">
      <alignment horizontal="center" vertical="center" wrapText="1"/>
      <protection locked="0"/>
    </xf>
    <xf numFmtId="0" fontId="3" fillId="27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38" borderId="2" xfId="0" applyFont="1" applyFill="1" applyBorder="1" applyAlignment="1" applyProtection="1">
      <alignment horizontal="center" vertical="center" wrapText="1"/>
      <protection locked="0"/>
    </xf>
    <xf numFmtId="0" fontId="9" fillId="38" borderId="64" xfId="0" applyFont="1" applyFill="1" applyBorder="1" applyAlignment="1" applyProtection="1">
      <alignment horizontal="center" vertical="center" wrapText="1"/>
      <protection locked="0"/>
    </xf>
    <xf numFmtId="0" fontId="3" fillId="39" borderId="2" xfId="0" applyFont="1" applyFill="1" applyBorder="1" applyAlignment="1" applyProtection="1">
      <alignment horizontal="center" vertical="center" wrapText="1"/>
      <protection locked="0"/>
    </xf>
    <xf numFmtId="0" fontId="3" fillId="39" borderId="64" xfId="0" applyFont="1" applyFill="1" applyBorder="1" applyAlignment="1" applyProtection="1">
      <alignment horizontal="center" vertical="center" wrapText="1"/>
      <protection locked="0"/>
    </xf>
    <xf numFmtId="0" fontId="29" fillId="22" borderId="2" xfId="0" applyFont="1" applyFill="1" applyBorder="1" applyAlignment="1" applyProtection="1">
      <alignment horizontal="center" vertical="center" wrapText="1"/>
      <protection locked="0"/>
    </xf>
    <xf numFmtId="0" fontId="3" fillId="20" borderId="2" xfId="0" applyFont="1" applyFill="1" applyBorder="1" applyAlignment="1" applyProtection="1">
      <alignment horizontal="center" vertical="center" wrapText="1"/>
      <protection locked="0"/>
    </xf>
    <xf numFmtId="0" fontId="3" fillId="25" borderId="2" xfId="0" applyFont="1" applyFill="1" applyBorder="1" applyAlignment="1" applyProtection="1">
      <alignment horizontal="center" vertical="center" wrapText="1"/>
      <protection locked="0"/>
    </xf>
    <xf numFmtId="0" fontId="9" fillId="26" borderId="2" xfId="0" applyFont="1" applyFill="1" applyBorder="1" applyAlignment="1" applyProtection="1">
      <alignment horizontal="center" vertical="center" wrapText="1"/>
      <protection locked="0"/>
    </xf>
    <xf numFmtId="0" fontId="9" fillId="23" borderId="2" xfId="0" applyFont="1" applyFill="1" applyBorder="1" applyAlignment="1" applyProtection="1">
      <alignment horizontal="center" vertical="center" wrapText="1"/>
      <protection locked="0"/>
    </xf>
    <xf numFmtId="0" fontId="3" fillId="24" borderId="2" xfId="0" applyFont="1" applyFill="1" applyBorder="1" applyAlignment="1" applyProtection="1">
      <alignment horizontal="center" vertical="center" wrapText="1"/>
      <protection locked="0"/>
    </xf>
    <xf numFmtId="0" fontId="29" fillId="7" borderId="2" xfId="0" applyFont="1" applyFill="1" applyBorder="1" applyAlignment="1" applyProtection="1">
      <alignment horizontal="center" vertical="center" wrapText="1"/>
      <protection locked="0"/>
    </xf>
    <xf numFmtId="0" fontId="3" fillId="0" borderId="4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0" fontId="3" fillId="0" borderId="56" xfId="1" applyFont="1" applyBorder="1" applyAlignment="1" applyProtection="1">
      <alignment horizontal="left" vertical="center"/>
      <protection locked="0"/>
    </xf>
    <xf numFmtId="0" fontId="3" fillId="22" borderId="2" xfId="0" applyFont="1" applyFill="1" applyBorder="1" applyAlignment="1" applyProtection="1">
      <alignment horizontal="center" vertical="center" wrapText="1"/>
      <protection locked="0"/>
    </xf>
    <xf numFmtId="0" fontId="3" fillId="4" borderId="62" xfId="1" applyFont="1" applyFill="1" applyBorder="1" applyAlignment="1" applyProtection="1">
      <alignment horizontal="center" vertical="center" textRotation="90" wrapText="1"/>
      <protection locked="0"/>
    </xf>
    <xf numFmtId="0" fontId="3" fillId="4" borderId="2" xfId="1" applyFont="1" applyFill="1" applyBorder="1" applyAlignment="1" applyProtection="1">
      <alignment horizontal="center" vertical="center" textRotation="90" wrapText="1"/>
      <protection locked="0"/>
    </xf>
    <xf numFmtId="0" fontId="3" fillId="4" borderId="62" xfId="1" applyFont="1" applyFill="1" applyBorder="1" applyAlignment="1" applyProtection="1">
      <alignment horizontal="center" vertical="center"/>
      <protection locked="0"/>
    </xf>
    <xf numFmtId="0" fontId="3" fillId="4" borderId="2" xfId="1" applyFont="1" applyFill="1" applyBorder="1" applyAlignment="1" applyProtection="1">
      <alignment horizontal="center" vertical="center"/>
      <protection locked="0"/>
    </xf>
    <xf numFmtId="0" fontId="3" fillId="4" borderId="2" xfId="1" applyFont="1" applyFill="1" applyBorder="1" applyAlignment="1" applyProtection="1">
      <alignment horizontal="center" vertical="center" wrapText="1"/>
      <protection locked="0"/>
    </xf>
    <xf numFmtId="0" fontId="3" fillId="10" borderId="2" xfId="0" applyFont="1" applyFill="1" applyBorder="1" applyAlignment="1" applyProtection="1">
      <alignment horizontal="center" vertical="center" wrapText="1"/>
      <protection locked="0"/>
    </xf>
    <xf numFmtId="0" fontId="3" fillId="2" borderId="57" xfId="1" applyFont="1" applyFill="1" applyBorder="1" applyAlignment="1" applyProtection="1">
      <alignment horizontal="center" vertical="center" wrapText="1"/>
      <protection locked="0"/>
    </xf>
    <xf numFmtId="0" fontId="3" fillId="0" borderId="43" xfId="1" applyFont="1" applyBorder="1" applyAlignment="1" applyProtection="1">
      <alignment horizontal="center" vertical="center"/>
      <protection locked="0"/>
    </xf>
    <xf numFmtId="0" fontId="3" fillId="0" borderId="44" xfId="1" applyFont="1" applyBorder="1" applyAlignment="1" applyProtection="1">
      <alignment horizontal="center" vertical="center"/>
      <protection locked="0"/>
    </xf>
    <xf numFmtId="0" fontId="3" fillId="0" borderId="45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3" fillId="0" borderId="5" xfId="1" applyFont="1" applyBorder="1" applyAlignment="1" applyProtection="1">
      <alignment horizontal="center" vertical="center"/>
      <protection locked="0"/>
    </xf>
    <xf numFmtId="0" fontId="3" fillId="0" borderId="56" xfId="1" applyFont="1" applyBorder="1" applyAlignment="1" applyProtection="1">
      <alignment horizontal="center" vertical="center"/>
      <protection locked="0"/>
    </xf>
    <xf numFmtId="14" fontId="3" fillId="0" borderId="4" xfId="1" applyNumberFormat="1" applyFont="1" applyBorder="1" applyAlignment="1" applyProtection="1">
      <alignment horizontal="center" vertical="center"/>
      <protection locked="0"/>
    </xf>
    <xf numFmtId="14" fontId="3" fillId="0" borderId="5" xfId="1" applyNumberFormat="1" applyFont="1" applyBorder="1" applyAlignment="1" applyProtection="1">
      <alignment horizontal="center" vertical="center"/>
      <protection locked="0"/>
    </xf>
    <xf numFmtId="14" fontId="3" fillId="0" borderId="56" xfId="1" applyNumberFormat="1" applyFont="1" applyBorder="1" applyAlignment="1" applyProtection="1">
      <alignment horizontal="center" vertical="center"/>
      <protection locked="0"/>
    </xf>
    <xf numFmtId="14" fontId="3" fillId="0" borderId="51" xfId="1" applyNumberFormat="1" applyFont="1" applyBorder="1" applyAlignment="1" applyProtection="1">
      <alignment horizontal="center" vertical="center"/>
      <protection locked="0"/>
    </xf>
    <xf numFmtId="14" fontId="3" fillId="0" borderId="52" xfId="1" applyNumberFormat="1" applyFont="1" applyBorder="1" applyAlignment="1" applyProtection="1">
      <alignment horizontal="center" vertical="center"/>
      <protection locked="0"/>
    </xf>
    <xf numFmtId="14" fontId="3" fillId="0" borderId="49" xfId="1" applyNumberFormat="1" applyFont="1" applyBorder="1" applyAlignment="1" applyProtection="1">
      <alignment horizontal="center" vertical="center"/>
      <protection locked="0"/>
    </xf>
    <xf numFmtId="0" fontId="3" fillId="4" borderId="58" xfId="1" applyFont="1" applyFill="1" applyBorder="1" applyAlignment="1" applyProtection="1">
      <alignment horizontal="center" vertical="center"/>
      <protection locked="0"/>
    </xf>
    <xf numFmtId="0" fontId="3" fillId="4" borderId="59" xfId="1" applyFont="1" applyFill="1" applyBorder="1" applyAlignment="1" applyProtection="1">
      <alignment horizontal="center" vertical="center"/>
      <protection locked="0"/>
    </xf>
    <xf numFmtId="0" fontId="3" fillId="4" borderId="60" xfId="1" applyFont="1" applyFill="1" applyBorder="1" applyAlignment="1" applyProtection="1">
      <alignment horizontal="center" vertical="center"/>
      <protection locked="0"/>
    </xf>
    <xf numFmtId="0" fontId="3" fillId="0" borderId="61" xfId="1" applyFont="1" applyBorder="1" applyAlignment="1" applyProtection="1">
      <alignment horizontal="left" vertical="center"/>
      <protection locked="0"/>
    </xf>
    <xf numFmtId="0" fontId="3" fillId="0" borderId="8" xfId="1" applyFont="1" applyBorder="1" applyAlignment="1" applyProtection="1">
      <alignment horizontal="left" vertical="center"/>
      <protection locked="0"/>
    </xf>
    <xf numFmtId="0" fontId="3" fillId="0" borderId="53" xfId="1" applyFont="1" applyBorder="1" applyAlignment="1" applyProtection="1">
      <alignment horizontal="left" vertical="center"/>
      <protection locked="0"/>
    </xf>
    <xf numFmtId="0" fontId="3" fillId="0" borderId="46" xfId="1" applyFont="1" applyBorder="1" applyAlignment="1" applyProtection="1">
      <alignment horizontal="left" vertical="center"/>
      <protection locked="0"/>
    </xf>
    <xf numFmtId="0" fontId="3" fillId="0" borderId="2" xfId="1" applyFont="1" applyBorder="1" applyAlignment="1" applyProtection="1">
      <alignment horizontal="left" vertical="center"/>
      <protection locked="0"/>
    </xf>
    <xf numFmtId="0" fontId="9" fillId="9" borderId="0" xfId="1" applyFont="1" applyFill="1" applyAlignment="1">
      <alignment horizontal="center" vertical="center"/>
    </xf>
    <xf numFmtId="0" fontId="3" fillId="4" borderId="3" xfId="1" applyFont="1" applyFill="1" applyBorder="1" applyAlignment="1" applyProtection="1">
      <alignment horizontal="left" vertical="center" wrapText="1"/>
      <protection locked="0"/>
    </xf>
    <xf numFmtId="0" fontId="3" fillId="4" borderId="2" xfId="1" applyFont="1" applyFill="1" applyBorder="1" applyAlignment="1" applyProtection="1">
      <alignment horizontal="left" vertical="center" wrapText="1"/>
      <protection locked="0"/>
    </xf>
    <xf numFmtId="49" fontId="4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3" fillId="4" borderId="62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14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3" fillId="4" borderId="1" xfId="1" applyFont="1" applyFill="1" applyBorder="1" applyAlignment="1" applyProtection="1">
      <alignment horizontal="center" vertical="center" wrapText="1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67" xfId="1" applyFont="1" applyFill="1" applyBorder="1" applyAlignment="1" applyProtection="1">
      <alignment horizontal="center" vertical="center" wrapText="1"/>
      <protection locked="0"/>
    </xf>
    <xf numFmtId="0" fontId="3" fillId="2" borderId="69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2" borderId="71" xfId="1" applyFont="1" applyFill="1" applyBorder="1" applyAlignment="1" applyProtection="1">
      <alignment horizontal="center" vertical="center" wrapText="1"/>
      <protection locked="0"/>
    </xf>
    <xf numFmtId="0" fontId="3" fillId="4" borderId="41" xfId="1" applyFont="1" applyFill="1" applyBorder="1" applyAlignment="1" applyProtection="1">
      <alignment horizontal="center" vertical="center" wrapText="1"/>
      <protection locked="0"/>
    </xf>
    <xf numFmtId="0" fontId="3" fillId="4" borderId="47" xfId="1" applyFont="1" applyFill="1" applyBorder="1" applyAlignment="1" applyProtection="1">
      <alignment horizontal="center" vertical="center" wrapText="1"/>
      <protection locked="0"/>
    </xf>
    <xf numFmtId="0" fontId="3" fillId="0" borderId="63" xfId="1" applyFont="1" applyBorder="1" applyAlignment="1" applyProtection="1">
      <alignment horizontal="left" vertical="center"/>
      <protection locked="0"/>
    </xf>
    <xf numFmtId="0" fontId="3" fillId="0" borderId="64" xfId="1" applyFont="1" applyBorder="1" applyAlignment="1" applyProtection="1">
      <alignment horizontal="left" vertical="center"/>
      <protection locked="0"/>
    </xf>
    <xf numFmtId="0" fontId="3" fillId="0" borderId="51" xfId="1" applyFont="1" applyBorder="1" applyAlignment="1" applyProtection="1">
      <alignment horizontal="left" vertical="center"/>
      <protection locked="0"/>
    </xf>
    <xf numFmtId="0" fontId="3" fillId="4" borderId="72" xfId="1" applyFont="1" applyFill="1" applyBorder="1" applyAlignment="1" applyProtection="1">
      <alignment horizontal="center" vertical="center"/>
      <protection locked="0"/>
    </xf>
    <xf numFmtId="0" fontId="3" fillId="4" borderId="10" xfId="1" applyFont="1" applyFill="1" applyBorder="1" applyAlignment="1" applyProtection="1">
      <alignment horizontal="center" vertical="center"/>
      <protection locked="0"/>
    </xf>
    <xf numFmtId="0" fontId="3" fillId="4" borderId="11" xfId="1" applyFont="1" applyFill="1" applyBorder="1" applyAlignment="1" applyProtection="1">
      <alignment horizontal="center" vertical="center"/>
      <protection locked="0"/>
    </xf>
    <xf numFmtId="0" fontId="3" fillId="0" borderId="43" xfId="1" applyFont="1" applyBorder="1" applyAlignment="1" applyProtection="1">
      <alignment horizontal="left" vertical="center"/>
      <protection locked="0"/>
    </xf>
    <xf numFmtId="0" fontId="3" fillId="0" borderId="44" xfId="1" applyFont="1" applyBorder="1" applyAlignment="1" applyProtection="1">
      <alignment horizontal="left" vertical="center"/>
      <protection locked="0"/>
    </xf>
    <xf numFmtId="0" fontId="3" fillId="0" borderId="45" xfId="1" applyFont="1" applyBorder="1" applyAlignment="1" applyProtection="1">
      <alignment horizontal="left" vertical="center"/>
      <protection locked="0"/>
    </xf>
    <xf numFmtId="0" fontId="5" fillId="0" borderId="2" xfId="0" applyFont="1" applyBorder="1" applyAlignment="1">
      <alignment horizontal="center" vertical="top" wrapText="1"/>
    </xf>
    <xf numFmtId="0" fontId="3" fillId="16" borderId="2" xfId="0" applyFont="1" applyFill="1" applyBorder="1" applyAlignment="1" applyProtection="1">
      <alignment horizontal="center" vertical="center" wrapText="1"/>
      <protection locked="0"/>
    </xf>
    <xf numFmtId="14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9" fillId="15" borderId="2" xfId="0" applyFont="1" applyFill="1" applyBorder="1" applyAlignment="1" applyProtection="1">
      <alignment horizontal="center" vertical="center" wrapText="1"/>
      <protection locked="0"/>
    </xf>
    <xf numFmtId="0" fontId="3" fillId="10" borderId="2" xfId="0" applyFont="1" applyFill="1" applyBorder="1" applyAlignment="1" applyProtection="1">
      <alignment horizontal="left" vertical="center" wrapText="1"/>
      <protection locked="0"/>
    </xf>
    <xf numFmtId="0" fontId="9" fillId="28" borderId="2" xfId="0" applyFont="1" applyFill="1" applyBorder="1" applyAlignment="1" applyProtection="1">
      <alignment horizontal="center" vertical="center" wrapText="1"/>
      <protection locked="0"/>
    </xf>
    <xf numFmtId="0" fontId="9" fillId="21" borderId="2" xfId="0" applyFont="1" applyFill="1" applyBorder="1" applyAlignment="1" applyProtection="1">
      <alignment horizontal="center" vertical="center" wrapText="1"/>
      <protection locked="0"/>
    </xf>
    <xf numFmtId="0" fontId="9" fillId="19" borderId="2" xfId="0" applyFont="1" applyFill="1" applyBorder="1" applyAlignment="1" applyProtection="1">
      <alignment horizontal="center" vertical="center" wrapText="1"/>
      <protection locked="0"/>
    </xf>
    <xf numFmtId="0" fontId="3" fillId="2" borderId="66" xfId="1" applyFont="1" applyFill="1" applyBorder="1" applyAlignment="1" applyProtection="1">
      <alignment horizontal="center" vertical="center" wrapText="1"/>
      <protection locked="0"/>
    </xf>
    <xf numFmtId="0" fontId="3" fillId="2" borderId="68" xfId="1" applyFont="1" applyFill="1" applyBorder="1" applyAlignment="1" applyProtection="1">
      <alignment horizontal="center" vertical="center" wrapText="1"/>
      <protection locked="0"/>
    </xf>
    <xf numFmtId="0" fontId="3" fillId="2" borderId="70" xfId="1" applyFont="1" applyFill="1" applyBorder="1" applyAlignment="1" applyProtection="1">
      <alignment horizontal="center" vertical="center" wrapText="1"/>
      <protection locked="0"/>
    </xf>
    <xf numFmtId="0" fontId="3" fillId="0" borderId="0" xfId="1" applyFont="1" applyFill="1" applyBorder="1" applyAlignment="1" applyProtection="1">
      <alignment horizontal="center" vertical="center" wrapText="1"/>
      <protection locked="0"/>
    </xf>
    <xf numFmtId="0" fontId="3" fillId="0" borderId="52" xfId="1" applyFont="1" applyBorder="1" applyAlignment="1" applyProtection="1">
      <alignment horizontal="left" vertical="center"/>
      <protection locked="0"/>
    </xf>
    <xf numFmtId="0" fontId="3" fillId="0" borderId="49" xfId="1" applyFont="1" applyBorder="1" applyAlignment="1" applyProtection="1">
      <alignment horizontal="left" vertical="center"/>
      <protection locked="0"/>
    </xf>
    <xf numFmtId="0" fontId="3" fillId="4" borderId="73" xfId="1" applyFont="1" applyFill="1" applyBorder="1" applyAlignment="1" applyProtection="1">
      <alignment horizontal="center" vertical="center" wrapText="1"/>
      <protection locked="0"/>
    </xf>
    <xf numFmtId="0" fontId="3" fillId="4" borderId="74" xfId="1" applyFont="1" applyFill="1" applyBorder="1" applyAlignment="1" applyProtection="1">
      <alignment horizontal="center" vertical="center" wrapText="1"/>
      <protection locked="0"/>
    </xf>
    <xf numFmtId="0" fontId="3" fillId="4" borderId="8" xfId="1" applyFont="1" applyFill="1" applyBorder="1" applyAlignment="1" applyProtection="1">
      <alignment horizontal="center" vertical="center" wrapText="1"/>
      <protection locked="0"/>
    </xf>
    <xf numFmtId="0" fontId="3" fillId="2" borderId="57" xfId="1" applyFont="1" applyFill="1" applyBorder="1" applyAlignment="1" applyProtection="1">
      <alignment horizontal="left" vertical="center"/>
      <protection locked="0"/>
    </xf>
    <xf numFmtId="0" fontId="3" fillId="4" borderId="55" xfId="1" applyFont="1" applyFill="1" applyBorder="1" applyAlignment="1" applyProtection="1">
      <alignment horizontal="left" vertical="center" wrapText="1"/>
      <protection locked="0"/>
    </xf>
    <xf numFmtId="0" fontId="3" fillId="4" borderId="5" xfId="1" applyFont="1" applyFill="1" applyBorder="1" applyAlignment="1" applyProtection="1">
      <alignment horizontal="left" vertical="center" wrapText="1"/>
      <protection locked="0"/>
    </xf>
    <xf numFmtId="0" fontId="3" fillId="4" borderId="6" xfId="1" applyFont="1" applyFill="1" applyBorder="1" applyAlignment="1" applyProtection="1">
      <alignment horizontal="left" vertical="center" wrapText="1"/>
      <protection locked="0"/>
    </xf>
    <xf numFmtId="0" fontId="3" fillId="4" borderId="48" xfId="1" applyFont="1" applyFill="1" applyBorder="1" applyAlignment="1" applyProtection="1">
      <alignment horizontal="left" vertical="center" wrapText="1"/>
      <protection locked="0"/>
    </xf>
    <xf numFmtId="0" fontId="3" fillId="4" borderId="52" xfId="1" applyFont="1" applyFill="1" applyBorder="1" applyAlignment="1" applyProtection="1">
      <alignment horizontal="left" vertical="center" wrapText="1"/>
      <protection locked="0"/>
    </xf>
    <xf numFmtId="0" fontId="3" fillId="4" borderId="50" xfId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3" fillId="42" borderId="0" xfId="0" applyFont="1" applyFill="1" applyBorder="1" applyAlignment="1">
      <alignment horizontal="center" vertical="center" wrapText="1"/>
    </xf>
    <xf numFmtId="0" fontId="43" fillId="42" borderId="0" xfId="0" applyFont="1" applyFill="1" applyBorder="1" applyAlignment="1">
      <alignment horizontal="center" vertical="center" wrapText="1"/>
    </xf>
    <xf numFmtId="0" fontId="43" fillId="41" borderId="0" xfId="0" applyFont="1" applyFill="1" applyBorder="1" applyAlignment="1">
      <alignment horizontal="center" vertical="center" wrapText="1"/>
    </xf>
    <xf numFmtId="0" fontId="34" fillId="43" borderId="40" xfId="0" applyFont="1" applyFill="1" applyBorder="1" applyAlignment="1" applyProtection="1">
      <alignment horizontal="left" vertical="center" wrapText="1"/>
    </xf>
    <xf numFmtId="0" fontId="34" fillId="43" borderId="62" xfId="0" applyFont="1" applyFill="1" applyBorder="1" applyAlignment="1" applyProtection="1">
      <alignment horizontal="left" vertical="center" wrapText="1"/>
    </xf>
    <xf numFmtId="0" fontId="34" fillId="43" borderId="41" xfId="0" applyFont="1" applyFill="1" applyBorder="1" applyAlignment="1" applyProtection="1">
      <alignment horizontal="left" vertical="center" wrapText="1"/>
    </xf>
    <xf numFmtId="0" fontId="34" fillId="44" borderId="46" xfId="0" applyFont="1" applyFill="1" applyBorder="1" applyAlignment="1" applyProtection="1">
      <alignment horizontal="left" vertical="center" wrapText="1"/>
    </xf>
    <xf numFmtId="0" fontId="34" fillId="44" borderId="2" xfId="0" applyFont="1" applyFill="1" applyBorder="1" applyAlignment="1" applyProtection="1">
      <alignment horizontal="left" vertical="center" wrapText="1"/>
    </xf>
    <xf numFmtId="0" fontId="34" fillId="44" borderId="47" xfId="0" applyFont="1" applyFill="1" applyBorder="1" applyAlignment="1" applyProtection="1">
      <alignment horizontal="left" vertical="center" wrapText="1"/>
    </xf>
    <xf numFmtId="0" fontId="39" fillId="44" borderId="0" xfId="0" applyFont="1" applyFill="1" applyAlignment="1" applyProtection="1">
      <alignment horizontal="center" vertical="center"/>
    </xf>
    <xf numFmtId="0" fontId="39" fillId="44" borderId="78" xfId="0" applyFont="1" applyFill="1" applyBorder="1" applyAlignment="1" applyProtection="1">
      <alignment horizontal="center" vertical="center"/>
    </xf>
    <xf numFmtId="0" fontId="34" fillId="5" borderId="44" xfId="0" applyFont="1" applyFill="1" applyBorder="1" applyAlignment="1" applyProtection="1">
      <alignment horizontal="center" vertical="center"/>
    </xf>
    <xf numFmtId="0" fontId="34" fillId="5" borderId="42" xfId="0" applyFont="1" applyFill="1" applyBorder="1" applyAlignment="1" applyProtection="1">
      <alignment horizontal="center" vertical="center"/>
    </xf>
    <xf numFmtId="0" fontId="34" fillId="5" borderId="5" xfId="0" applyFont="1" applyFill="1" applyBorder="1" applyAlignment="1" applyProtection="1">
      <alignment horizontal="center" vertical="center"/>
    </xf>
    <xf numFmtId="0" fontId="34" fillId="5" borderId="6" xfId="0" applyFont="1" applyFill="1" applyBorder="1" applyAlignment="1" applyProtection="1">
      <alignment horizontal="center" vertical="center"/>
    </xf>
    <xf numFmtId="0" fontId="0" fillId="7" borderId="5" xfId="0" applyFill="1" applyBorder="1" applyAlignment="1" applyProtection="1">
      <alignment horizontal="center" vertical="center"/>
    </xf>
    <xf numFmtId="0" fontId="0" fillId="7" borderId="6" xfId="0" applyFill="1" applyBorder="1" applyAlignment="1" applyProtection="1">
      <alignment horizontal="center" vertical="center"/>
    </xf>
    <xf numFmtId="0" fontId="0" fillId="7" borderId="52" xfId="0" applyFill="1" applyBorder="1" applyAlignment="1" applyProtection="1">
      <alignment horizontal="center" vertical="center"/>
    </xf>
    <xf numFmtId="0" fontId="0" fillId="7" borderId="50" xfId="0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0" fillId="13" borderId="2" xfId="0" applyFill="1" applyBorder="1" applyAlignment="1" applyProtection="1">
      <alignment horizontal="center" vertical="center"/>
    </xf>
    <xf numFmtId="0" fontId="0" fillId="6" borderId="51" xfId="0" applyFill="1" applyBorder="1" applyAlignment="1" applyProtection="1">
      <alignment horizontal="center" vertical="center"/>
    </xf>
    <xf numFmtId="0" fontId="0" fillId="6" borderId="49" xfId="0" applyFill="1" applyBorder="1" applyAlignment="1" applyProtection="1">
      <alignment horizontal="center" vertical="center"/>
    </xf>
    <xf numFmtId="0" fontId="0" fillId="0" borderId="4" xfId="0" applyBorder="1" applyAlignment="1" applyProtection="1">
      <alignment horizontal="left" vertical="center"/>
    </xf>
    <xf numFmtId="0" fontId="0" fillId="0" borderId="5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10" fillId="13" borderId="75" xfId="0" applyFont="1" applyFill="1" applyBorder="1" applyAlignment="1" applyProtection="1">
      <alignment horizontal="left" vertical="center" wrapText="1"/>
    </xf>
    <xf numFmtId="0" fontId="10" fillId="13" borderId="0" xfId="0" applyFont="1" applyFill="1" applyAlignment="1" applyProtection="1">
      <alignment horizontal="left" vertical="center" wrapText="1"/>
    </xf>
    <xf numFmtId="0" fontId="0" fillId="0" borderId="2" xfId="0" applyBorder="1" applyAlignment="1" applyProtection="1">
      <alignment horizontal="left" vertical="center" wrapText="1"/>
    </xf>
    <xf numFmtId="0" fontId="10" fillId="13" borderId="75" xfId="0" applyFont="1" applyFill="1" applyBorder="1" applyAlignment="1" applyProtection="1">
      <alignment horizontal="center" vertical="center"/>
    </xf>
    <xf numFmtId="0" fontId="10" fillId="13" borderId="0" xfId="0" applyFont="1" applyFill="1" applyAlignment="1" applyProtection="1">
      <alignment horizontal="center" vertical="center"/>
    </xf>
    <xf numFmtId="0" fontId="0" fillId="6" borderId="50" xfId="0" applyFill="1" applyBorder="1" applyAlignment="1" applyProtection="1">
      <alignment horizontal="center" vertical="center"/>
    </xf>
    <xf numFmtId="0" fontId="34" fillId="5" borderId="43" xfId="0" applyFont="1" applyFill="1" applyBorder="1" applyAlignment="1" applyProtection="1">
      <alignment horizontal="center" vertical="center"/>
    </xf>
    <xf numFmtId="0" fontId="0" fillId="7" borderId="4" xfId="0" applyFill="1" applyBorder="1" applyAlignment="1" applyProtection="1">
      <alignment horizontal="center" vertical="center"/>
    </xf>
    <xf numFmtId="0" fontId="0" fillId="6" borderId="4" xfId="0" applyFill="1" applyBorder="1" applyAlignment="1" applyProtection="1">
      <alignment horizontal="center" vertical="center"/>
    </xf>
    <xf numFmtId="0" fontId="0" fillId="6" borderId="6" xfId="0" applyFill="1" applyBorder="1" applyAlignment="1" applyProtection="1">
      <alignment horizontal="center" vertical="center"/>
    </xf>
    <xf numFmtId="0" fontId="0" fillId="7" borderId="43" xfId="0" applyFill="1" applyBorder="1" applyAlignment="1" applyProtection="1">
      <alignment horizontal="center" vertical="center"/>
    </xf>
    <xf numFmtId="0" fontId="0" fillId="7" borderId="45" xfId="0" applyFill="1" applyBorder="1" applyAlignment="1" applyProtection="1">
      <alignment horizontal="center" vertical="center"/>
    </xf>
    <xf numFmtId="0" fontId="0" fillId="6" borderId="56" xfId="0" applyFill="1" applyBorder="1" applyAlignment="1" applyProtection="1">
      <alignment horizontal="center" vertical="center"/>
    </xf>
    <xf numFmtId="0" fontId="0" fillId="0" borderId="6" xfId="0" applyBorder="1" applyAlignment="1" applyProtection="1">
      <alignment horizontal="left" vertical="center" wrapText="1"/>
    </xf>
    <xf numFmtId="0" fontId="34" fillId="5" borderId="4" xfId="0" applyFont="1" applyFill="1" applyBorder="1" applyAlignment="1" applyProtection="1">
      <alignment horizontal="center" vertical="center"/>
    </xf>
    <xf numFmtId="0" fontId="0" fillId="14" borderId="46" xfId="0" applyFill="1" applyBorder="1" applyAlignment="1" applyProtection="1">
      <alignment horizontal="left" vertical="center"/>
    </xf>
    <xf numFmtId="0" fontId="0" fillId="14" borderId="2" xfId="0" applyFill="1" applyBorder="1" applyAlignment="1" applyProtection="1">
      <alignment horizontal="left" vertical="center"/>
    </xf>
    <xf numFmtId="0" fontId="0" fillId="14" borderId="47" xfId="0" applyFill="1" applyBorder="1" applyAlignment="1" applyProtection="1">
      <alignment horizontal="left" vertical="center"/>
    </xf>
    <xf numFmtId="0" fontId="0" fillId="45" borderId="63" xfId="0" applyFill="1" applyBorder="1" applyAlignment="1" applyProtection="1">
      <alignment horizontal="left" vertical="center"/>
    </xf>
    <xf numFmtId="0" fontId="0" fillId="45" borderId="64" xfId="0" applyFill="1" applyBorder="1" applyAlignment="1" applyProtection="1">
      <alignment horizontal="left" vertical="center"/>
    </xf>
    <xf numFmtId="0" fontId="0" fillId="45" borderId="65" xfId="0" applyFill="1" applyBorder="1" applyAlignment="1" applyProtection="1">
      <alignment horizontal="left" vertical="center"/>
    </xf>
    <xf numFmtId="0" fontId="0" fillId="0" borderId="43" xfId="0" applyBorder="1" applyAlignment="1" applyProtection="1">
      <alignment horizontal="left" vertical="center"/>
    </xf>
    <xf numFmtId="0" fontId="0" fillId="0" borderId="44" xfId="0" applyBorder="1" applyAlignment="1" applyProtection="1">
      <alignment horizontal="left" vertical="center"/>
    </xf>
    <xf numFmtId="0" fontId="0" fillId="0" borderId="42" xfId="0" applyBorder="1" applyAlignment="1" applyProtection="1">
      <alignment horizontal="left" vertical="center"/>
    </xf>
    <xf numFmtId="0" fontId="0" fillId="0" borderId="51" xfId="0" applyBorder="1" applyAlignment="1" applyProtection="1">
      <alignment horizontal="left" vertical="center"/>
    </xf>
    <xf numFmtId="0" fontId="0" fillId="0" borderId="52" xfId="0" applyBorder="1" applyAlignment="1" applyProtection="1">
      <alignment horizontal="left" vertical="center"/>
    </xf>
    <xf numFmtId="0" fontId="0" fillId="0" borderId="50" xfId="0" applyBorder="1" applyAlignment="1" applyProtection="1">
      <alignment horizontal="left" vertical="center"/>
    </xf>
    <xf numFmtId="0" fontId="10" fillId="13" borderId="6" xfId="0" applyFont="1" applyFill="1" applyBorder="1" applyAlignment="1" applyProtection="1">
      <alignment horizontal="center" vertical="center"/>
    </xf>
    <xf numFmtId="0" fontId="10" fillId="13" borderId="2" xfId="0" applyFont="1" applyFill="1" applyBorder="1" applyAlignment="1" applyProtection="1">
      <alignment horizontal="center" vertical="center"/>
    </xf>
    <xf numFmtId="0" fontId="0" fillId="0" borderId="2" xfId="0" applyBorder="1" applyAlignment="1" applyProtection="1">
      <alignment horizontal="left" vertical="center"/>
    </xf>
    <xf numFmtId="0" fontId="10" fillId="44" borderId="58" xfId="0" applyFont="1" applyFill="1" applyBorder="1" applyAlignment="1" applyProtection="1">
      <alignment horizontal="center" vertical="center"/>
    </xf>
    <xf numFmtId="0" fontId="10" fillId="44" borderId="59" xfId="0" applyFont="1" applyFill="1" applyBorder="1" applyAlignment="1" applyProtection="1">
      <alignment horizontal="center" vertical="center"/>
    </xf>
    <xf numFmtId="0" fontId="10" fillId="44" borderId="60" xfId="0" applyFont="1" applyFill="1" applyBorder="1" applyAlignment="1" applyProtection="1">
      <alignment horizontal="center" vertical="center"/>
    </xf>
    <xf numFmtId="0" fontId="34" fillId="43" borderId="40" xfId="0" applyFont="1" applyFill="1" applyBorder="1" applyAlignment="1" applyProtection="1">
      <alignment horizontal="left" vertical="center"/>
    </xf>
    <xf numFmtId="0" fontId="34" fillId="43" borderId="62" xfId="0" applyFont="1" applyFill="1" applyBorder="1" applyAlignment="1" applyProtection="1">
      <alignment horizontal="left" vertical="center"/>
    </xf>
    <xf numFmtId="0" fontId="34" fillId="43" borderId="41" xfId="0" applyFont="1" applyFill="1" applyBorder="1" applyAlignment="1" applyProtection="1">
      <alignment horizontal="left" vertical="center"/>
    </xf>
    <xf numFmtId="0" fontId="0" fillId="22" borderId="46" xfId="0" applyFill="1" applyBorder="1" applyAlignment="1" applyProtection="1">
      <alignment horizontal="left" vertical="center"/>
    </xf>
    <xf numFmtId="0" fontId="0" fillId="22" borderId="2" xfId="0" applyFill="1" applyBorder="1" applyAlignment="1" applyProtection="1">
      <alignment horizontal="left" vertical="center"/>
    </xf>
    <xf numFmtId="0" fontId="0" fillId="22" borderId="47" xfId="0" applyFill="1" applyBorder="1" applyAlignment="1" applyProtection="1">
      <alignment horizontal="left" vertical="center"/>
    </xf>
    <xf numFmtId="0" fontId="0" fillId="22" borderId="46" xfId="0" applyFill="1" applyBorder="1" applyAlignment="1" applyProtection="1">
      <alignment horizontal="left" vertical="center" wrapText="1"/>
    </xf>
    <xf numFmtId="0" fontId="0" fillId="22" borderId="2" xfId="0" applyFill="1" applyBorder="1" applyAlignment="1" applyProtection="1">
      <alignment horizontal="left" vertical="center" wrapText="1"/>
    </xf>
    <xf numFmtId="0" fontId="0" fillId="22" borderId="47" xfId="0" applyFill="1" applyBorder="1" applyAlignment="1" applyProtection="1">
      <alignment horizontal="left" vertical="center" wrapText="1"/>
    </xf>
    <xf numFmtId="0" fontId="0" fillId="14" borderId="46" xfId="0" applyFill="1" applyBorder="1" applyAlignment="1" applyProtection="1">
      <alignment horizontal="left" vertical="center" wrapText="1"/>
    </xf>
    <xf numFmtId="0" fontId="0" fillId="14" borderId="2" xfId="0" applyFill="1" applyBorder="1" applyAlignment="1" applyProtection="1">
      <alignment horizontal="left" vertical="center" wrapText="1"/>
    </xf>
    <xf numFmtId="0" fontId="0" fillId="14" borderId="47" xfId="0" applyFill="1" applyBorder="1" applyAlignment="1" applyProtection="1">
      <alignment horizontal="left" vertical="center" wrapText="1"/>
    </xf>
    <xf numFmtId="0" fontId="0" fillId="45" borderId="63" xfId="0" applyFill="1" applyBorder="1" applyAlignment="1" applyProtection="1">
      <alignment horizontal="left" vertical="center" wrapText="1"/>
    </xf>
    <xf numFmtId="0" fontId="0" fillId="45" borderId="64" xfId="0" applyFill="1" applyBorder="1" applyAlignment="1" applyProtection="1">
      <alignment horizontal="left" vertical="center" wrapText="1"/>
    </xf>
    <xf numFmtId="0" fontId="0" fillId="45" borderId="65" xfId="0" applyFill="1" applyBorder="1" applyAlignment="1" applyProtection="1">
      <alignment horizontal="left" vertical="center" wrapText="1"/>
    </xf>
    <xf numFmtId="0" fontId="39" fillId="0" borderId="58" xfId="0" applyFont="1" applyBorder="1" applyAlignment="1">
      <alignment horizontal="center" vertical="center" wrapText="1"/>
    </xf>
    <xf numFmtId="0" fontId="39" fillId="0" borderId="77" xfId="0" applyFont="1" applyBorder="1" applyAlignment="1">
      <alignment horizontal="center" vertical="center" wrapText="1"/>
    </xf>
    <xf numFmtId="0" fontId="41" fillId="13" borderId="40" xfId="0" applyFont="1" applyFill="1" applyBorder="1" applyAlignment="1" applyProtection="1">
      <alignment horizontal="center" vertical="center" textRotation="90"/>
    </xf>
    <xf numFmtId="0" fontId="41" fillId="13" borderId="46" xfId="0" applyFont="1" applyFill="1" applyBorder="1" applyAlignment="1" applyProtection="1">
      <alignment horizontal="center" vertical="center" textRotation="90"/>
    </xf>
    <xf numFmtId="0" fontId="41" fillId="13" borderId="63" xfId="0" applyFont="1" applyFill="1" applyBorder="1" applyAlignment="1" applyProtection="1">
      <alignment horizontal="center" vertical="center" textRotation="90"/>
    </xf>
    <xf numFmtId="0" fontId="36" fillId="0" borderId="43" xfId="0" applyFont="1" applyBorder="1" applyAlignment="1">
      <alignment horizontal="left" vertical="center" wrapText="1"/>
    </xf>
    <xf numFmtId="0" fontId="36" fillId="0" borderId="44" xfId="0" applyFont="1" applyBorder="1" applyAlignment="1">
      <alignment horizontal="left" vertical="center" wrapText="1"/>
    </xf>
    <xf numFmtId="0" fontId="36" fillId="0" borderId="42" xfId="0" applyFont="1" applyBorder="1" applyAlignment="1">
      <alignment horizontal="left" vertical="center" wrapText="1"/>
    </xf>
    <xf numFmtId="0" fontId="36" fillId="0" borderId="4" xfId="0" applyFont="1" applyBorder="1" applyAlignment="1">
      <alignment horizontal="left" vertical="center" wrapText="1"/>
    </xf>
    <xf numFmtId="0" fontId="36" fillId="0" borderId="5" xfId="0" applyFont="1" applyBorder="1" applyAlignment="1">
      <alignment horizontal="left" vertical="center" wrapText="1"/>
    </xf>
    <xf numFmtId="0" fontId="36" fillId="0" borderId="6" xfId="0" applyFont="1" applyBorder="1" applyAlignment="1">
      <alignment horizontal="left" vertical="center" wrapText="1"/>
    </xf>
    <xf numFmtId="0" fontId="42" fillId="0" borderId="51" xfId="0" applyFont="1" applyBorder="1" applyAlignment="1">
      <alignment horizontal="left" vertical="center"/>
    </xf>
    <xf numFmtId="0" fontId="42" fillId="0" borderId="52" xfId="0" applyFont="1" applyBorder="1" applyAlignment="1">
      <alignment horizontal="left" vertical="center"/>
    </xf>
    <xf numFmtId="0" fontId="42" fillId="0" borderId="50" xfId="0" applyFont="1" applyBorder="1" applyAlignment="1">
      <alignment horizontal="left" vertical="center"/>
    </xf>
    <xf numFmtId="0" fontId="39" fillId="0" borderId="12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/>
    </xf>
    <xf numFmtId="0" fontId="39" fillId="0" borderId="44" xfId="0" applyFont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39" fillId="0" borderId="51" xfId="0" applyFont="1" applyBorder="1" applyAlignment="1">
      <alignment horizontal="center" vertical="center"/>
    </xf>
    <xf numFmtId="0" fontId="39" fillId="0" borderId="5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6" fillId="0" borderId="2" xfId="0" applyFont="1" applyBorder="1" applyAlignment="1">
      <alignment vertical="center" wrapText="1"/>
    </xf>
    <xf numFmtId="0" fontId="27" fillId="0" borderId="0" xfId="0" applyFont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27" fillId="46" borderId="14" xfId="0" applyFont="1" applyFill="1" applyBorder="1" applyAlignment="1">
      <alignment horizontal="center" vertical="center" textRotation="90" wrapText="1"/>
    </xf>
    <xf numFmtId="0" fontId="27" fillId="46" borderId="17" xfId="0" applyFont="1" applyFill="1" applyBorder="1" applyAlignment="1">
      <alignment horizontal="center" vertical="center" textRotation="90" wrapText="1"/>
    </xf>
    <xf numFmtId="0" fontId="27" fillId="46" borderId="20" xfId="0" applyFont="1" applyFill="1" applyBorder="1" applyAlignment="1">
      <alignment horizontal="center" vertical="center" textRotation="90" wrapText="1"/>
    </xf>
    <xf numFmtId="0" fontId="27" fillId="46" borderId="14" xfId="0" applyFont="1" applyFill="1" applyBorder="1" applyAlignment="1">
      <alignment vertical="center" wrapText="1"/>
    </xf>
    <xf numFmtId="0" fontId="27" fillId="46" borderId="17" xfId="0" applyFont="1" applyFill="1" applyBorder="1" applyAlignment="1">
      <alignment vertical="center" wrapText="1"/>
    </xf>
    <xf numFmtId="0" fontId="27" fillId="46" borderId="20" xfId="0" applyFont="1" applyFill="1" applyBorder="1" applyAlignment="1">
      <alignment vertical="center" wrapText="1"/>
    </xf>
    <xf numFmtId="0" fontId="52" fillId="0" borderId="14" xfId="0" applyFont="1" applyBorder="1" applyAlignment="1">
      <alignment horizontal="center" vertical="center" textRotation="90" wrapText="1"/>
    </xf>
    <xf numFmtId="0" fontId="52" fillId="0" borderId="17" xfId="0" applyFont="1" applyBorder="1" applyAlignment="1">
      <alignment horizontal="center" vertical="center" textRotation="90" wrapText="1"/>
    </xf>
    <xf numFmtId="0" fontId="52" fillId="0" borderId="20" xfId="0" applyFont="1" applyBorder="1" applyAlignment="1">
      <alignment horizontal="center" vertical="center" textRotation="90" wrapText="1"/>
    </xf>
    <xf numFmtId="0" fontId="26" fillId="0" borderId="18" xfId="0" applyFont="1" applyBorder="1" applyAlignment="1">
      <alignment vertical="center" wrapText="1"/>
    </xf>
    <xf numFmtId="0" fontId="16" fillId="46" borderId="14" xfId="0" applyFont="1" applyFill="1" applyBorder="1" applyAlignment="1">
      <alignment horizontal="center" vertical="center" textRotation="90" wrapText="1"/>
    </xf>
    <xf numFmtId="0" fontId="16" fillId="46" borderId="17" xfId="0" applyFont="1" applyFill="1" applyBorder="1" applyAlignment="1">
      <alignment horizontal="center" vertical="center" textRotation="90" wrapText="1"/>
    </xf>
    <xf numFmtId="0" fontId="16" fillId="46" borderId="20" xfId="0" applyFont="1" applyFill="1" applyBorder="1" applyAlignment="1">
      <alignment horizontal="center" vertical="center" textRotation="90" wrapText="1"/>
    </xf>
    <xf numFmtId="0" fontId="27" fillId="0" borderId="14" xfId="0" applyFont="1" applyBorder="1" applyAlignment="1">
      <alignment horizontal="center" vertical="center" textRotation="90" wrapText="1"/>
    </xf>
    <xf numFmtId="0" fontId="27" fillId="0" borderId="17" xfId="0" applyFont="1" applyBorder="1" applyAlignment="1">
      <alignment horizontal="center" vertical="center" textRotation="90" wrapText="1"/>
    </xf>
    <xf numFmtId="0" fontId="27" fillId="0" borderId="20" xfId="0" applyFont="1" applyBorder="1" applyAlignment="1">
      <alignment horizontal="center" vertical="center" textRotation="90" wrapText="1"/>
    </xf>
    <xf numFmtId="0" fontId="27" fillId="0" borderId="14" xfId="0" applyFont="1" applyBorder="1" applyAlignment="1">
      <alignment vertical="center" wrapText="1"/>
    </xf>
    <xf numFmtId="0" fontId="27" fillId="0" borderId="20" xfId="0" applyFont="1" applyBorder="1" applyAlignment="1">
      <alignment vertical="center" wrapText="1"/>
    </xf>
    <xf numFmtId="0" fontId="44" fillId="0" borderId="58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49" fontId="11" fillId="35" borderId="48" xfId="0" applyNumberFormat="1" applyFont="1" applyFill="1" applyBorder="1" applyAlignment="1">
      <alignment horizontal="center" vertical="center"/>
    </xf>
    <xf numFmtId="49" fontId="11" fillId="35" borderId="49" xfId="0" applyNumberFormat="1" applyFont="1" applyFill="1" applyBorder="1" applyAlignment="1">
      <alignment horizontal="center" vertical="center"/>
    </xf>
    <xf numFmtId="49" fontId="17" fillId="36" borderId="51" xfId="0" applyNumberFormat="1" applyFont="1" applyFill="1" applyBorder="1" applyAlignment="1">
      <alignment horizontal="left" vertical="center" wrapText="1" indent="1"/>
    </xf>
    <xf numFmtId="49" fontId="17" fillId="36" borderId="52" xfId="0" applyNumberFormat="1" applyFont="1" applyFill="1" applyBorder="1" applyAlignment="1">
      <alignment horizontal="left" vertical="center" wrapText="1" indent="1"/>
    </xf>
    <xf numFmtId="49" fontId="17" fillId="36" borderId="49" xfId="0" applyNumberFormat="1" applyFont="1" applyFill="1" applyBorder="1" applyAlignment="1">
      <alignment horizontal="left" vertical="center" wrapText="1" indent="1"/>
    </xf>
    <xf numFmtId="0" fontId="18" fillId="0" borderId="0" xfId="0" applyFont="1" applyAlignment="1">
      <alignment horizontal="center"/>
    </xf>
    <xf numFmtId="49" fontId="2" fillId="0" borderId="33" xfId="0" applyNumberFormat="1" applyFont="1" applyFill="1" applyBorder="1" applyAlignment="1">
      <alignment horizontal="left" vertical="justify" wrapText="1"/>
    </xf>
    <xf numFmtId="49" fontId="2" fillId="0" borderId="34" xfId="0" applyNumberFormat="1" applyFont="1" applyFill="1" applyBorder="1" applyAlignment="1">
      <alignment horizontal="left" vertical="justify"/>
    </xf>
    <xf numFmtId="49" fontId="2" fillId="0" borderId="38" xfId="0" applyNumberFormat="1" applyFont="1" applyFill="1" applyBorder="1" applyAlignment="1">
      <alignment horizontal="left" vertical="justify"/>
    </xf>
    <xf numFmtId="49" fontId="2" fillId="0" borderId="39" xfId="0" applyNumberFormat="1" applyFont="1" applyFill="1" applyBorder="1" applyAlignment="1">
      <alignment horizontal="left" vertical="justify"/>
    </xf>
    <xf numFmtId="49" fontId="11" fillId="32" borderId="40" xfId="0" applyNumberFormat="1" applyFont="1" applyFill="1" applyBorder="1" applyAlignment="1">
      <alignment horizontal="center" vertical="center"/>
    </xf>
    <xf numFmtId="49" fontId="11" fillId="32" borderId="41" xfId="0" applyNumberFormat="1" applyFont="1" applyFill="1" applyBorder="1" applyAlignment="1">
      <alignment horizontal="center" vertical="center"/>
    </xf>
    <xf numFmtId="49" fontId="11" fillId="32" borderId="46" xfId="0" applyNumberFormat="1" applyFont="1" applyFill="1" applyBorder="1" applyAlignment="1">
      <alignment horizontal="center" vertical="center"/>
    </xf>
    <xf numFmtId="49" fontId="11" fillId="32" borderId="47" xfId="0" applyNumberFormat="1" applyFont="1" applyFill="1" applyBorder="1" applyAlignment="1">
      <alignment horizontal="center" vertical="center"/>
    </xf>
    <xf numFmtId="49" fontId="25" fillId="33" borderId="43" xfId="0" applyNumberFormat="1" applyFont="1" applyFill="1" applyBorder="1" applyAlignment="1">
      <alignment horizontal="left" vertical="center" wrapText="1" indent="1"/>
    </xf>
    <xf numFmtId="49" fontId="25" fillId="33" borderId="44" xfId="0" applyNumberFormat="1" applyFont="1" applyFill="1" applyBorder="1" applyAlignment="1">
      <alignment horizontal="left" vertical="center" wrapText="1" indent="1"/>
    </xf>
    <xf numFmtId="49" fontId="25" fillId="33" borderId="45" xfId="0" applyNumberFormat="1" applyFont="1" applyFill="1" applyBorder="1" applyAlignment="1">
      <alignment horizontal="left" vertical="center" wrapText="1" indent="1"/>
    </xf>
    <xf numFmtId="49" fontId="17" fillId="34" borderId="2" xfId="0" applyNumberFormat="1" applyFont="1" applyFill="1" applyBorder="1" applyAlignment="1">
      <alignment horizontal="left" vertical="center" wrapText="1" indent="1"/>
    </xf>
    <xf numFmtId="49" fontId="17" fillId="34" borderId="47" xfId="0" applyNumberFormat="1" applyFont="1" applyFill="1" applyBorder="1" applyAlignment="1">
      <alignment horizontal="left" vertical="center" wrapText="1" indent="1"/>
    </xf>
  </cellXfs>
  <cellStyles count="7">
    <cellStyle name="$M" xfId="2"/>
    <cellStyle name="$M 2" xfId="3"/>
    <cellStyle name="indent_1" xfId="4"/>
    <cellStyle name="Normal" xfId="0" builtinId="0"/>
    <cellStyle name="Normal 2" xfId="1"/>
    <cellStyle name="Normal 3" xfId="5"/>
    <cellStyle name="Normal_Nuevo ITC2 IP" xfId="6"/>
  </cellStyles>
  <dxfs count="37">
    <dxf>
      <font>
        <b/>
        <i val="0"/>
        <color rgb="FFFF0000"/>
      </font>
    </dxf>
    <dxf>
      <font>
        <b val="0"/>
        <i val="0"/>
        <color theme="1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  <dxf>
      <font>
        <b/>
        <i val="0"/>
        <color rgb="FFFF0000"/>
      </font>
    </dxf>
    <dxf>
      <font>
        <b val="0"/>
        <i val="0"/>
        <color theme="1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66FF33"/>
        </patternFill>
      </fill>
    </dxf>
  </dxfs>
  <tableStyles count="0" defaultTableStyle="TableStyleMedium2" defaultPivotStyle="PivotStyleLight16"/>
  <colors>
    <mruColors>
      <color rgb="FFFFFF66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487</xdr:row>
      <xdr:rowOff>23811</xdr:rowOff>
    </xdr:from>
    <xdr:to>
      <xdr:col>57</xdr:col>
      <xdr:colOff>333375</xdr:colOff>
      <xdr:row>493</xdr:row>
      <xdr:rowOff>90487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xmlns="" id="{3EE600C1-CD81-4141-9150-3FBDE6FFE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57" t="38950" r="8907" b="45186"/>
        <a:stretch>
          <a:fillRect/>
        </a:stretch>
      </xdr:blipFill>
      <xdr:spPr bwMode="auto">
        <a:xfrm>
          <a:off x="47625" y="2093023499"/>
          <a:ext cx="36957000" cy="3400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119062</xdr:colOff>
      <xdr:row>0</xdr:row>
      <xdr:rowOff>0</xdr:rowOff>
    </xdr:from>
    <xdr:to>
      <xdr:col>4</xdr:col>
      <xdr:colOff>297656</xdr:colOff>
      <xdr:row>4</xdr:row>
      <xdr:rowOff>511968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531" y="0"/>
          <a:ext cx="2143125" cy="10834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6.1.%20Acciones%20para%20abordar%20riesgos%20y%20oportunidades\c.%20Registros\2.%20Reg%20IPERC&amp;IASS\MIN\Users\ELIZABETH\Desktop\san%20simon\visita\Visita%201\Doc%20elabo\Matriz%20operaciones%20mina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6.1.%20Acciones%20para%20abordar%20riesgos%20y%20oportunidades\c.%20Registros\2.%20Reg%20IPERC&amp;IASS\MIN\1.-BIBLIO\11.-MEDIO%20AMBIENTE%20ok\1.SIST%20GEST%20MA\3.SGA%20APLICAD\MSS_ISO%2014001\3.Lista%20de%20Aspectos%20Amb%20Significativos\Matriz_de_AA_seguridad_08-07-201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panta/Desktop/IPERC%20&amp;%20IAA/2017/MIN/MC-SSM-FOR-018%20%20Actual%20Matriz%20de%20Identificaci&#243;n%20de%20Riesgos%20V001-Mina_Rev300315_Aprob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lanta%20Concentradora/4.-%20REQUISITOS%20DEL%20SGI/4.3.%20PLANIFICACION/4.3.1.%20IPERC%20-%20AAS/1.-%20IPERC/iper%202014PTA/IPERC%20base%202014-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foracion"/>
      <sheetName val="Administracion de operaciones"/>
      <sheetName val="Voladura"/>
      <sheetName val="Carguio"/>
      <sheetName val="Acarreo"/>
      <sheetName val="Descarga"/>
      <sheetName val="AA"/>
      <sheetName val="IA"/>
      <sheetName val="valores"/>
      <sheetName val="Significativo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B3" t="str">
            <v>Agua Ácida</v>
          </cell>
        </row>
        <row r="4">
          <cell r="B4" t="str">
            <v>Agua de mina</v>
          </cell>
        </row>
        <row r="5">
          <cell r="B5" t="str">
            <v>Agua domésticas</v>
          </cell>
        </row>
        <row r="6">
          <cell r="B6" t="str">
            <v>Agua industrial (planta)</v>
          </cell>
        </row>
        <row r="7">
          <cell r="B7" t="str">
            <v>Agua residuales industrial y/o domésticas</v>
          </cell>
        </row>
        <row r="8">
          <cell r="B8" t="str">
            <v>Calor</v>
          </cell>
        </row>
        <row r="9">
          <cell r="B9" t="str">
            <v>Campos electromagneticos</v>
          </cell>
        </row>
        <row r="10">
          <cell r="B10" t="str">
            <v>Consumo de agua</v>
          </cell>
        </row>
        <row r="11">
          <cell r="B11" t="str">
            <v>Consumo de energía</v>
          </cell>
        </row>
        <row r="12">
          <cell r="B12" t="str">
            <v>Consumo de papel</v>
          </cell>
        </row>
        <row r="13">
          <cell r="B13" t="str">
            <v>Consumo de petróleo</v>
          </cell>
        </row>
        <row r="14">
          <cell r="B14" t="str">
            <v xml:space="preserve">Desmonte </v>
          </cell>
        </row>
        <row r="15">
          <cell r="B15" t="str">
            <v>Fluidos de perforación</v>
          </cell>
        </row>
        <row r="16">
          <cell r="B16" t="str">
            <v>Gases de combustión</v>
          </cell>
        </row>
        <row r="17">
          <cell r="B17" t="str">
            <v>Gases nitrosos</v>
          </cell>
        </row>
        <row r="18">
          <cell r="B18" t="str">
            <v>Lixiviados</v>
          </cell>
        </row>
        <row r="19">
          <cell r="B19" t="str">
            <v>Movimiento de tierras</v>
          </cell>
        </row>
        <row r="20">
          <cell r="B20" t="str">
            <v>Olores</v>
          </cell>
        </row>
        <row r="21">
          <cell r="B21" t="str">
            <v>Polvo</v>
          </cell>
        </row>
        <row r="22">
          <cell r="B22" t="str">
            <v>Potencial  derrame de  hidrocarburo</v>
          </cell>
        </row>
        <row r="23">
          <cell r="B23" t="str">
            <v>Potencial  derrame de insumos quimicos</v>
          </cell>
        </row>
        <row r="24">
          <cell r="B24" t="str">
            <v>Potencial colapso de depósitos de desmonte</v>
          </cell>
        </row>
        <row r="25">
          <cell r="B25" t="str">
            <v xml:space="preserve">Potencial colapso de las pozas de procesos </v>
          </cell>
        </row>
        <row r="26">
          <cell r="B26" t="str">
            <v>Potencial colapso del PAD</v>
          </cell>
        </row>
        <row r="27">
          <cell r="B27" t="str">
            <v>Potencial desborde de agua de proceso</v>
          </cell>
        </row>
        <row r="28">
          <cell r="B28" t="str">
            <v>Potencial descarga de aguas sin tratamiento</v>
          </cell>
        </row>
        <row r="29">
          <cell r="B29" t="str">
            <v>Potencial emisión de gas cianhidrico</v>
          </cell>
        </row>
        <row r="30">
          <cell r="B30" t="str">
            <v>Potencial explosión</v>
          </cell>
        </row>
        <row r="31">
          <cell r="B31" t="str">
            <v>Potencial incendio</v>
          </cell>
        </row>
        <row r="32">
          <cell r="B32" t="str">
            <v xml:space="preserve">Vibración </v>
          </cell>
        </row>
        <row r="33">
          <cell r="B33" t="str">
            <v>Ripios</v>
          </cell>
        </row>
        <row r="34">
          <cell r="B34" t="str">
            <v>RRSS metálicos</v>
          </cell>
        </row>
        <row r="35">
          <cell r="B35" t="str">
            <v>RRSS domésticos</v>
          </cell>
        </row>
        <row r="36">
          <cell r="B36" t="str">
            <v>RRSS inflamables</v>
          </cell>
        </row>
        <row r="37">
          <cell r="B37" t="str">
            <v>RRSS biocontaminados</v>
          </cell>
        </row>
        <row r="38">
          <cell r="B38" t="str">
            <v>RRSS peligrosos</v>
          </cell>
        </row>
        <row r="39">
          <cell r="B39" t="str">
            <v>Ruido</v>
          </cell>
        </row>
      </sheetData>
      <sheetData sheetId="7">
        <row r="2">
          <cell r="B2" t="str">
            <v>Agotamiento del recurso  petróleo</v>
          </cell>
        </row>
        <row r="3">
          <cell r="B3" t="str">
            <v>Agotamiento del recurso agua</v>
          </cell>
        </row>
        <row r="4">
          <cell r="B4" t="str">
            <v>Agotamiento del recurso forestal</v>
          </cell>
        </row>
        <row r="5">
          <cell r="B5" t="str">
            <v>Agotamiento del recurso petróleo</v>
          </cell>
        </row>
        <row r="6">
          <cell r="B6" t="str">
            <v>Alteración de áreas intangibles</v>
          </cell>
        </row>
        <row r="7">
          <cell r="B7" t="str">
            <v>Alteración de la biota (flora y fauna)</v>
          </cell>
        </row>
        <row r="8">
          <cell r="B8" t="str">
            <v>Alteración de la calidad de aire</v>
          </cell>
        </row>
        <row r="9">
          <cell r="B9" t="str">
            <v>Alteracion de la calidad del agua</v>
          </cell>
        </row>
        <row r="10">
          <cell r="B10" t="str">
            <v>Alteracion de la calidad del agua subsuperficial</v>
          </cell>
        </row>
        <row r="11">
          <cell r="B11" t="str">
            <v>Alteración de la calidad del suelo</v>
          </cell>
        </row>
        <row r="12">
          <cell r="B12" t="str">
            <v>Alteración de la fauna</v>
          </cell>
        </row>
        <row r="13">
          <cell r="B13" t="str">
            <v>Alteración de la flora y fauna</v>
          </cell>
        </row>
        <row r="14">
          <cell r="B14" t="str">
            <v>Alteración de la población</v>
          </cell>
        </row>
        <row r="15">
          <cell r="B15" t="str">
            <v>Alteración del paisaje (impacto visual)</v>
          </cell>
        </row>
        <row r="16">
          <cell r="B16" t="str">
            <v>Disminución de la energía disponible para otros usos</v>
          </cell>
        </row>
        <row r="17">
          <cell r="B17" t="str">
            <v>Disminución de la vida útil del relleno de seguridad</v>
          </cell>
        </row>
        <row r="18">
          <cell r="B18" t="str">
            <v>Disminución de la vida útil del relleno sanitario</v>
          </cell>
        </row>
      </sheetData>
      <sheetData sheetId="8">
        <row r="4">
          <cell r="B4">
            <v>1</v>
          </cell>
        </row>
        <row r="5">
          <cell r="B5">
            <v>4</v>
          </cell>
        </row>
        <row r="6">
          <cell r="B6">
            <v>6</v>
          </cell>
        </row>
        <row r="7">
          <cell r="B7">
            <v>8</v>
          </cell>
        </row>
      </sheetData>
      <sheetData sheetId="9">
        <row r="4">
          <cell r="B4" t="str">
            <v xml:space="preserve">SI </v>
          </cell>
        </row>
        <row r="5">
          <cell r="B5" t="str">
            <v>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guridad"/>
      <sheetName val="AA"/>
      <sheetName val="IA"/>
      <sheetName val="Valores"/>
      <sheetName val="significativo"/>
    </sheetNames>
    <sheetDataSet>
      <sheetData sheetId="0"/>
      <sheetData sheetId="1">
        <row r="3">
          <cell r="B3" t="str">
            <v>Agua Ácida</v>
          </cell>
        </row>
        <row r="4">
          <cell r="B4" t="str">
            <v>Agua de mina</v>
          </cell>
        </row>
        <row r="5">
          <cell r="B5" t="str">
            <v>Agua domésticas</v>
          </cell>
        </row>
        <row r="6">
          <cell r="B6" t="str">
            <v>Agua industrial (planta)</v>
          </cell>
        </row>
        <row r="7">
          <cell r="B7" t="str">
            <v>Agua residuales industrial y/o domésticas</v>
          </cell>
        </row>
        <row r="8">
          <cell r="B8" t="str">
            <v>Calor</v>
          </cell>
        </row>
        <row r="9">
          <cell r="B9" t="str">
            <v>Campos electromagneticos</v>
          </cell>
        </row>
        <row r="10">
          <cell r="B10" t="str">
            <v>Consumo de agua</v>
          </cell>
        </row>
        <row r="11">
          <cell r="B11" t="str">
            <v>Consumo de energía</v>
          </cell>
        </row>
        <row r="12">
          <cell r="B12" t="str">
            <v>Consumo de papel</v>
          </cell>
        </row>
        <row r="13">
          <cell r="B13" t="str">
            <v>Consumo de petróleo</v>
          </cell>
        </row>
        <row r="14">
          <cell r="B14" t="str">
            <v xml:space="preserve">Desmonte </v>
          </cell>
        </row>
        <row r="15">
          <cell r="B15" t="str">
            <v>Fluidos de perforación</v>
          </cell>
        </row>
        <row r="16">
          <cell r="B16" t="str">
            <v>Gases cianhídrico</v>
          </cell>
        </row>
        <row r="17">
          <cell r="B17" t="str">
            <v>Gases de combustión</v>
          </cell>
        </row>
        <row r="18">
          <cell r="B18" t="str">
            <v>Gases nitrosos</v>
          </cell>
        </row>
        <row r="19">
          <cell r="B19" t="str">
            <v>Lixiviados</v>
          </cell>
        </row>
        <row r="20">
          <cell r="B20" t="str">
            <v>Movimiento de tierras</v>
          </cell>
        </row>
        <row r="21">
          <cell r="B21" t="str">
            <v>Olores</v>
          </cell>
        </row>
        <row r="22">
          <cell r="B22" t="str">
            <v>Polvo</v>
          </cell>
        </row>
        <row r="23">
          <cell r="B23" t="str">
            <v>Potencial  derrame de  hidrocarburo</v>
          </cell>
        </row>
        <row r="24">
          <cell r="B24" t="str">
            <v>Potencial  derrame de insumos quimicos</v>
          </cell>
        </row>
        <row r="25">
          <cell r="B25" t="str">
            <v>Potencial colapso de depósitos de desmonte</v>
          </cell>
        </row>
        <row r="26">
          <cell r="B26" t="str">
            <v xml:space="preserve">Potencial colapso de las pozas de procesos </v>
          </cell>
        </row>
        <row r="27">
          <cell r="B27" t="str">
            <v>Potencial colapso del PAD</v>
          </cell>
        </row>
        <row r="28">
          <cell r="B28" t="str">
            <v>Potencial desborde de agua de proceso</v>
          </cell>
        </row>
        <row r="29">
          <cell r="B29" t="str">
            <v>Potencial descarga de aguas sin tratamiento</v>
          </cell>
        </row>
        <row r="30">
          <cell r="B30" t="str">
            <v>Potencial emisión de gas cianhidrico</v>
          </cell>
        </row>
        <row r="31">
          <cell r="B31" t="str">
            <v>Potencial explosión</v>
          </cell>
        </row>
        <row r="32">
          <cell r="B32" t="str">
            <v>Potencial incendio</v>
          </cell>
        </row>
        <row r="33">
          <cell r="B33" t="str">
            <v>Ripios</v>
          </cell>
        </row>
        <row r="34">
          <cell r="B34" t="str">
            <v>RRSS metálicos</v>
          </cell>
        </row>
        <row r="35">
          <cell r="B35" t="str">
            <v>RRSS domésticos</v>
          </cell>
        </row>
        <row r="36">
          <cell r="B36" t="str">
            <v>RRSS inflamables</v>
          </cell>
        </row>
        <row r="37">
          <cell r="B37" t="str">
            <v>RRSS biocontaminados</v>
          </cell>
        </row>
        <row r="38">
          <cell r="B38" t="str">
            <v>RRSS peligrosos</v>
          </cell>
        </row>
        <row r="39">
          <cell r="B39" t="str">
            <v>Ruido</v>
          </cell>
        </row>
        <row r="40">
          <cell r="B40" t="str">
            <v>Vibración</v>
          </cell>
        </row>
        <row r="41">
          <cell r="B41" t="str">
            <v>Uso de canteras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-SSM-FOR-018"/>
      <sheetName val="Tablas Probabilidad y Severidad"/>
      <sheetName val="ValoracionRiesgo"/>
      <sheetName val="Hoja2"/>
      <sheetName val="BD"/>
    </sheetNames>
    <sheetDataSet>
      <sheetData sheetId="0"/>
      <sheetData sheetId="1"/>
      <sheetData sheetId="2"/>
      <sheetData sheetId="3"/>
      <sheetData sheetId="4">
        <row r="5">
          <cell r="A5">
            <v>1</v>
          </cell>
          <cell r="B5" t="str">
            <v>FISICOS</v>
          </cell>
          <cell r="C5" t="str">
            <v>Humedad</v>
          </cell>
          <cell r="D5">
            <v>1</v>
          </cell>
          <cell r="E5" t="str">
            <v>Exposición Excesiva a Humedad</v>
          </cell>
          <cell r="F5">
            <v>1</v>
          </cell>
          <cell r="G5" t="str">
            <v>Posible enfermedad No Ocupacional, posible enfermedad ocupacional</v>
          </cell>
        </row>
        <row r="6">
          <cell r="A6">
            <v>2</v>
          </cell>
          <cell r="C6" t="str">
            <v>Iluminación deficiente ó excesiva</v>
          </cell>
          <cell r="D6">
            <v>2</v>
          </cell>
          <cell r="E6" t="str">
            <v>Exposición a iluminación Deficiente o excesiva (Deslumbramiento)</v>
          </cell>
          <cell r="F6">
            <v>2</v>
          </cell>
          <cell r="G6" t="str">
            <v>Posible enfermedad No Ocupacional, posible enfermedad ocupacional</v>
          </cell>
        </row>
        <row r="7">
          <cell r="A7">
            <v>3</v>
          </cell>
          <cell r="C7" t="str">
            <v>Radiación no Ionizante</v>
          </cell>
          <cell r="D7">
            <v>3</v>
          </cell>
          <cell r="E7" t="str">
            <v>Exposición a Radiación no Ionizante</v>
          </cell>
          <cell r="F7">
            <v>3</v>
          </cell>
          <cell r="G7" t="str">
            <v>1er Auxilio, lesion leve, lesion moderada, posible enfermedad no ocupacional, posible enfermedad ocupacional</v>
          </cell>
        </row>
        <row r="8">
          <cell r="A8">
            <v>4</v>
          </cell>
          <cell r="C8" t="str">
            <v>Radiación Ionizante</v>
          </cell>
          <cell r="D8">
            <v>4</v>
          </cell>
          <cell r="E8" t="str">
            <v>Exposición a Radiación Ionizante</v>
          </cell>
          <cell r="F8">
            <v>4</v>
          </cell>
          <cell r="G8" t="str">
            <v>1er Auxilio, lesion leve, lesion moderada, posible enfermedad no ocupacional, posible enfermedad ocupacional</v>
          </cell>
        </row>
        <row r="9">
          <cell r="A9">
            <v>5</v>
          </cell>
          <cell r="C9" t="str">
            <v>Ruido</v>
          </cell>
          <cell r="D9">
            <v>5</v>
          </cell>
          <cell r="E9" t="str">
            <v>Exposición a Ruido</v>
          </cell>
          <cell r="F9">
            <v>5</v>
          </cell>
          <cell r="G9" t="str">
            <v>Posible enfermedad Ocupacional</v>
          </cell>
        </row>
        <row r="10">
          <cell r="A10">
            <v>6</v>
          </cell>
          <cell r="C10" t="str">
            <v>Temperatura Extremas</v>
          </cell>
          <cell r="D10">
            <v>6</v>
          </cell>
          <cell r="E10" t="str">
            <v xml:space="preserve">Exposición a bajas / altas Temperatura </v>
          </cell>
          <cell r="F10">
            <v>6</v>
          </cell>
          <cell r="G10" t="str">
            <v>1er Auxilio, lesion leve, lesion moderada, posible enfermedad no ocupacional, posible enfermedad ocupacional</v>
          </cell>
        </row>
        <row r="11">
          <cell r="A11">
            <v>7</v>
          </cell>
          <cell r="C11" t="str">
            <v>Ventilación inadecuada</v>
          </cell>
          <cell r="D11">
            <v>7</v>
          </cell>
          <cell r="E11" t="str">
            <v>Exposición a Ventilación deficiente/inadecuada</v>
          </cell>
          <cell r="F11">
            <v>7</v>
          </cell>
          <cell r="G11" t="str">
            <v>Posible enfermedad No Ocupacional, posible enfermedad ocupacional</v>
          </cell>
        </row>
        <row r="12">
          <cell r="A12">
            <v>8</v>
          </cell>
          <cell r="B12" t="str">
            <v>QUIMICO</v>
          </cell>
          <cell r="C12" t="str">
            <v>Polvo /Material Particulado)</v>
          </cell>
          <cell r="D12">
            <v>8</v>
          </cell>
          <cell r="E12" t="str">
            <v>Inhalación de Polvo /Material Particulado), Contacto de la Vista con sustancias o agentes dañinos.</v>
          </cell>
          <cell r="F12">
            <v>8</v>
          </cell>
          <cell r="G12" t="str">
            <v>1er Auxilio, lesion leve, lesion moderada, posible enfermedad no ocupacional, posible enfermedad ocupacional</v>
          </cell>
        </row>
        <row r="13">
          <cell r="A13">
            <v>9</v>
          </cell>
          <cell r="C13" t="str">
            <v>Sustancias químicas liquidas</v>
          </cell>
          <cell r="D13">
            <v>9</v>
          </cell>
          <cell r="E13" t="str">
            <v>Contacto de la Piel  con sustancias  o agentes dañinos</v>
          </cell>
          <cell r="F13">
            <v>9</v>
          </cell>
          <cell r="G13" t="str">
            <v>1er Auxilio, lesion leve, lesion moderada, posible enfermedad no ocupacional, posible enfermedad ocupacional</v>
          </cell>
        </row>
        <row r="14">
          <cell r="A14">
            <v>10</v>
          </cell>
          <cell r="C14" t="str">
            <v>Vapores/gases/humos/Neblina</v>
          </cell>
          <cell r="D14">
            <v>10</v>
          </cell>
          <cell r="E14" t="str">
            <v>Inhalación de sustancias o agentes dañinos</v>
          </cell>
          <cell r="F14">
            <v>10</v>
          </cell>
          <cell r="G14" t="str">
            <v>1er Auxilio, fatalidad, posible enfermedad no ocupacional, posible enfermedad ocupacional</v>
          </cell>
        </row>
        <row r="15">
          <cell r="A15">
            <v>11</v>
          </cell>
          <cell r="B15" t="str">
            <v>NATURALES</v>
          </cell>
          <cell r="C15" t="str">
            <v>Condiciones climáticas adversas (Lluvias, Neblina)</v>
          </cell>
          <cell r="D15">
            <v>11</v>
          </cell>
          <cell r="E15" t="str">
            <v>Accidente Vehicular; Golpeado contra (chocar contra algo); caída al mismo nivel (resbalar y caer, tropezar)</v>
          </cell>
          <cell r="F15">
            <v>11</v>
          </cell>
          <cell r="G15" t="str">
            <v>1er Auxilio, lesion leve, lesion moderada, fatalidad</v>
          </cell>
        </row>
        <row r="16">
          <cell r="A16">
            <v>12</v>
          </cell>
          <cell r="B16" t="str">
            <v>BIOLOGICOS</v>
          </cell>
          <cell r="C16" t="str">
            <v>Agentes Biológicos (bacterias, hongos, virus, parásitos, protozoarios)</v>
          </cell>
          <cell r="D16">
            <v>12</v>
          </cell>
          <cell r="E16" t="str">
            <v xml:space="preserve">Exposición a agentes biológicos </v>
          </cell>
          <cell r="F16">
            <v>12</v>
          </cell>
          <cell r="G16" t="str">
            <v>Posible enfermedad No Ocupacional</v>
          </cell>
        </row>
        <row r="17">
          <cell r="A17">
            <v>13</v>
          </cell>
          <cell r="C17" t="str">
            <v>Animales</v>
          </cell>
          <cell r="D17">
            <v>13</v>
          </cell>
          <cell r="E17" t="str">
            <v>Mordeduras, desgarros</v>
          </cell>
          <cell r="F17">
            <v>13</v>
          </cell>
          <cell r="G17" t="str">
            <v>1er Auxilio, lesion leve, lesion moderada, fatalidad</v>
          </cell>
        </row>
        <row r="18">
          <cell r="A18">
            <v>14</v>
          </cell>
          <cell r="C18" t="str">
            <v>Insectos (Zancudos, avispas, arañas, etc.)</v>
          </cell>
          <cell r="D18">
            <v>14</v>
          </cell>
          <cell r="E18" t="str">
            <v>Picaduras, mordeduras</v>
          </cell>
          <cell r="F18">
            <v>14</v>
          </cell>
          <cell r="G18" t="str">
            <v>1er Auxilio, lesion leve, lesion moderada, fatalidad</v>
          </cell>
        </row>
        <row r="19">
          <cell r="A19">
            <v>15</v>
          </cell>
          <cell r="B19" t="str">
            <v>ERGONOMICOS</v>
          </cell>
          <cell r="C19" t="str">
            <v>Espacio Inadecuado de Trabajo</v>
          </cell>
          <cell r="D19">
            <v>15</v>
          </cell>
          <cell r="E19" t="str">
            <v>Ergonómico por espacios inadecuados de trabajo</v>
          </cell>
          <cell r="F19">
            <v>15</v>
          </cell>
          <cell r="G19" t="str">
            <v>1er Auxilio, lesion leve, lesion moderada, posible enfermedad ocupacional.</v>
          </cell>
        </row>
        <row r="20">
          <cell r="A20">
            <v>16</v>
          </cell>
          <cell r="C20" t="str">
            <v>Levantamiento frecuente de carga</v>
          </cell>
          <cell r="D20">
            <v>16</v>
          </cell>
          <cell r="E20" t="str">
            <v>Ergonómico por movimiento repetitivo/frecuentes</v>
          </cell>
          <cell r="F20">
            <v>16</v>
          </cell>
          <cell r="G20" t="str">
            <v>1er Auxilio, lesion leve, lesion moderada, posible enfermedad ocupacional.</v>
          </cell>
        </row>
        <row r="21">
          <cell r="A21">
            <v>17</v>
          </cell>
          <cell r="C21" t="str">
            <v>Movimientos Repetitivos</v>
          </cell>
          <cell r="D21">
            <v>17</v>
          </cell>
          <cell r="E21" t="str">
            <v>Ergonómico por movimiento repetitivo/frecuentes</v>
          </cell>
          <cell r="F21">
            <v>17</v>
          </cell>
          <cell r="G21" t="str">
            <v>1er Auxilio, lesion leve, lesion moderada, posible enfermedad ocupacional.</v>
          </cell>
        </row>
        <row r="22">
          <cell r="A22">
            <v>18</v>
          </cell>
          <cell r="C22" t="str">
            <v>Posturas incomodas o forzadas</v>
          </cell>
          <cell r="D22">
            <v>18</v>
          </cell>
          <cell r="E22" t="str">
            <v>Ergonómico por posturas inadecuada</v>
          </cell>
          <cell r="F22">
            <v>18</v>
          </cell>
          <cell r="G22" t="str">
            <v>1er Auxilio, lesion leve, lesion moderada, posible enfermedad ocupacional.</v>
          </cell>
        </row>
        <row r="23">
          <cell r="A23">
            <v>19</v>
          </cell>
          <cell r="C23" t="str">
            <v>Levantamiento de carga excesiva</v>
          </cell>
          <cell r="D23">
            <v>19</v>
          </cell>
          <cell r="E23" t="str">
            <v>Sobreesfuerzo, sobrecarga</v>
          </cell>
          <cell r="F23">
            <v>19</v>
          </cell>
          <cell r="G23" t="str">
            <v>1er Auxilio, lesion leve, lesion moderada, posible enfermedad ocupacional.</v>
          </cell>
        </row>
        <row r="24">
          <cell r="A24">
            <v>20</v>
          </cell>
          <cell r="C24" t="str">
            <v>Vibración brazo-mano</v>
          </cell>
          <cell r="D24">
            <v>20</v>
          </cell>
          <cell r="E24" t="str">
            <v>Ergonómico por vibración mecánica</v>
          </cell>
          <cell r="F24">
            <v>20</v>
          </cell>
          <cell r="G24" t="str">
            <v>1er Auxilio, lesion leve, lesion moderada, posible enfermedad ocupacional.</v>
          </cell>
        </row>
        <row r="25">
          <cell r="A25">
            <v>21</v>
          </cell>
          <cell r="C25" t="str">
            <v>Vibración cuerpo completo</v>
          </cell>
          <cell r="D25">
            <v>21</v>
          </cell>
          <cell r="F25">
            <v>21</v>
          </cell>
          <cell r="G25" t="str">
            <v>1er Auxilio, lesion leve, lesion moderada, posible enfermedad ocupacional.</v>
          </cell>
        </row>
        <row r="26">
          <cell r="A26">
            <v>22</v>
          </cell>
          <cell r="B26" t="str">
            <v>MECANICOS</v>
          </cell>
          <cell r="C26" t="str">
            <v>Carga suspendida</v>
          </cell>
          <cell r="D26">
            <v>22</v>
          </cell>
          <cell r="E26" t="str">
            <v>Golpeado por caída de carga</v>
          </cell>
          <cell r="F26">
            <v>22</v>
          </cell>
          <cell r="G26" t="str">
            <v>1er Auxilio, lesion leve, lesion moderada, lesion incapacitante, fatalidad</v>
          </cell>
        </row>
        <row r="27">
          <cell r="A27">
            <v>23</v>
          </cell>
          <cell r="C27" t="str">
            <v>Fluidos a Presión, Equipo Presurizado</v>
          </cell>
          <cell r="D27">
            <v>23</v>
          </cell>
          <cell r="E27" t="str">
            <v>Golpeado por fluidos a presión</v>
          </cell>
          <cell r="F27">
            <v>23</v>
          </cell>
          <cell r="G27" t="str">
            <v>1er Auxilio, lesion leve, lesion moderada, lesion incapacitante, fatalidad</v>
          </cell>
        </row>
        <row r="28">
          <cell r="A28">
            <v>24</v>
          </cell>
          <cell r="C28" t="str">
            <v>Guarda inadecuada</v>
          </cell>
          <cell r="D28">
            <v>24</v>
          </cell>
          <cell r="E28" t="str">
            <v>Atrapado (por pieza en movimiento)</v>
          </cell>
          <cell r="F28">
            <v>24</v>
          </cell>
          <cell r="G28" t="str">
            <v>1er Auxilio, lesion leve, lesion moderada, lesion incapacitante, fatalidad</v>
          </cell>
        </row>
        <row r="29">
          <cell r="A29">
            <v>25</v>
          </cell>
          <cell r="C29" t="str">
            <v>Herramientas manuales y de poder</v>
          </cell>
          <cell r="D29">
            <v>25</v>
          </cell>
          <cell r="E29" t="str">
            <v>Golpeado por caída de Herramientas objetos (anulación), Atrapado (Puntos de pellizco y mordida)</v>
          </cell>
          <cell r="F29">
            <v>25</v>
          </cell>
          <cell r="G29" t="str">
            <v>1er Auxilio, lesion leve, lesion moderada, lesion incapacitante, fatalidad</v>
          </cell>
        </row>
        <row r="30">
          <cell r="A30">
            <v>26</v>
          </cell>
          <cell r="C30" t="str">
            <v>Maquinarias o equipos/Partes en movimiento</v>
          </cell>
          <cell r="D30">
            <v>26</v>
          </cell>
          <cell r="E30" t="str">
            <v>Atrapado (por pieza en movimiento)</v>
          </cell>
          <cell r="F30">
            <v>26</v>
          </cell>
          <cell r="G30" t="str">
            <v>1er Auxilio, lesion leve, lesion moderada, lesion incapacitante, fatalidad</v>
          </cell>
        </row>
        <row r="31">
          <cell r="A31">
            <v>27</v>
          </cell>
          <cell r="C31" t="str">
            <v>Objetos Almacenados en Altura</v>
          </cell>
          <cell r="D31">
            <v>27</v>
          </cell>
          <cell r="E31" t="str">
            <v>Golpeado por caída de materiales almacenados en altura</v>
          </cell>
          <cell r="F31">
            <v>27</v>
          </cell>
          <cell r="G31" t="str">
            <v>1er Auxilio, lesion leve, lesion moderada, lesion incapacitante</v>
          </cell>
        </row>
        <row r="32">
          <cell r="A32">
            <v>28</v>
          </cell>
          <cell r="C32" t="str">
            <v>Objetos apilados elevados</v>
          </cell>
          <cell r="D32">
            <v>28</v>
          </cell>
          <cell r="E32" t="str">
            <v>Golpeado contra objetos/equipos</v>
          </cell>
          <cell r="F32">
            <v>28</v>
          </cell>
          <cell r="G32" t="str">
            <v>1er Auxilio, lesion leve, lesion moderada, lesion incapacitante</v>
          </cell>
        </row>
        <row r="33">
          <cell r="A33">
            <v>29</v>
          </cell>
          <cell r="C33" t="str">
            <v>Proyección de partículas</v>
          </cell>
          <cell r="D33">
            <v>29</v>
          </cell>
          <cell r="E33" t="str">
            <v>Contacto con partículas en proyección</v>
          </cell>
          <cell r="F33">
            <v>29</v>
          </cell>
          <cell r="G33" t="str">
            <v>1er Auxilio, lesion leve, lesion moderada, lesion incapacitante</v>
          </cell>
        </row>
        <row r="34">
          <cell r="A34">
            <v>30</v>
          </cell>
          <cell r="C34" t="str">
            <v>Superficies/Material a elevadas/Bajas temperaturas</v>
          </cell>
          <cell r="D34">
            <v>30</v>
          </cell>
          <cell r="E34" t="str">
            <v>Contacto con superficies/materiales a elevadas/bajas temperaturas</v>
          </cell>
          <cell r="F34">
            <v>30</v>
          </cell>
          <cell r="G34" t="str">
            <v>1er Auxilio, lesion leve, lesion moderada</v>
          </cell>
        </row>
        <row r="35">
          <cell r="A35">
            <v>31</v>
          </cell>
          <cell r="C35" t="str">
            <v>Superficies Punzo Cortantes</v>
          </cell>
          <cell r="D35">
            <v>31</v>
          </cell>
          <cell r="E35" t="str">
            <v>Contacto con superficies punto cortantes</v>
          </cell>
          <cell r="F35">
            <v>31</v>
          </cell>
          <cell r="G35" t="str">
            <v>1er Auxilio, lesion leve, lesion moderada, lesion incapacitante, fatalidad</v>
          </cell>
        </row>
        <row r="36">
          <cell r="A36">
            <v>32</v>
          </cell>
          <cell r="C36" t="str">
            <v>Trabajos en altura (Encima de 1.80 metros)</v>
          </cell>
          <cell r="D36">
            <v>32</v>
          </cell>
          <cell r="E36" t="str">
            <v>Caída a distinto nivel</v>
          </cell>
          <cell r="F36">
            <v>32</v>
          </cell>
          <cell r="G36" t="str">
            <v>1er Auxilio, lesion leve, lesion moderada, lesion incapacitante, fatalidad</v>
          </cell>
        </row>
        <row r="37">
          <cell r="A37">
            <v>33</v>
          </cell>
          <cell r="C37" t="str">
            <v>Vehículo/equipo Motorizado</v>
          </cell>
          <cell r="D37">
            <v>33</v>
          </cell>
          <cell r="E37" t="str">
            <v>Accidente Vehicular</v>
          </cell>
          <cell r="F37">
            <v>33</v>
          </cell>
          <cell r="G37" t="str">
            <v>1er Auxilio, lesion leve, lesion moderada, lesion incapacitante, fatalidad</v>
          </cell>
        </row>
        <row r="38">
          <cell r="A38">
            <v>34</v>
          </cell>
          <cell r="B38" t="str">
            <v>LOCATIVOS</v>
          </cell>
          <cell r="C38" t="str">
            <v>Almacenamiento/Apilamiento inadecuado</v>
          </cell>
          <cell r="D38">
            <v>34</v>
          </cell>
          <cell r="E38" t="str">
            <v>Golpeado por caída de materiales</v>
          </cell>
          <cell r="F38">
            <v>34</v>
          </cell>
          <cell r="G38" t="str">
            <v>1er Auxilio, lesion leve, lesion moderada, lesion incapacitante.</v>
          </cell>
        </row>
        <row r="39">
          <cell r="A39">
            <v>35</v>
          </cell>
          <cell r="C39" t="str">
            <v>Barrera inadecuada</v>
          </cell>
          <cell r="D39">
            <v>35</v>
          </cell>
          <cell r="E39" t="str">
            <v>Caída a distinto nivel</v>
          </cell>
          <cell r="F39">
            <v>35</v>
          </cell>
          <cell r="G39" t="str">
            <v>1er Auxilio, lesion leve, lesion moderada, lesion incapacitante, fatalidad</v>
          </cell>
        </row>
        <row r="40">
          <cell r="A40">
            <v>36</v>
          </cell>
          <cell r="C40" t="str">
            <v>Congestión o espacios restringidos</v>
          </cell>
          <cell r="D40">
            <v>36</v>
          </cell>
          <cell r="E40" t="str">
            <v>Golpeado contra (Chocar contra algo); caída al mismo nivel)</v>
          </cell>
          <cell r="F40">
            <v>36</v>
          </cell>
          <cell r="G40" t="str">
            <v>1er Auxilio, lesion leve, lesion moderada.</v>
          </cell>
        </row>
        <row r="41">
          <cell r="A41">
            <v>37</v>
          </cell>
          <cell r="C41" t="str">
            <v>Escaleras / Andamios</v>
          </cell>
          <cell r="D41">
            <v>37</v>
          </cell>
          <cell r="E41" t="str">
            <v>Caída a distinto nivel</v>
          </cell>
          <cell r="F41">
            <v>37</v>
          </cell>
          <cell r="G41" t="str">
            <v>1er Auxilio, lesion leve, lesion moderada, lesion incapacitante, fatalidad</v>
          </cell>
        </row>
        <row r="42">
          <cell r="A42">
            <v>38</v>
          </cell>
          <cell r="C42" t="str">
            <v>Obstáculos en el piso</v>
          </cell>
          <cell r="D42">
            <v>38</v>
          </cell>
          <cell r="E42" t="str">
            <v>Caída al mismo nivel</v>
          </cell>
          <cell r="F42">
            <v>38</v>
          </cell>
          <cell r="G42" t="str">
            <v>1er Auxilio, lesion leve, lesion moderada.</v>
          </cell>
        </row>
        <row r="43">
          <cell r="A43">
            <v>39</v>
          </cell>
          <cell r="C43" t="str">
            <v>Orden y limpieza deficiente/Desorden</v>
          </cell>
          <cell r="D43">
            <v>39</v>
          </cell>
          <cell r="E43" t="str">
            <v>Caída al mismo nivel</v>
          </cell>
          <cell r="F43">
            <v>39</v>
          </cell>
          <cell r="G43" t="str">
            <v>1er Auxilio, lesion leve, lesion moderada.</v>
          </cell>
        </row>
        <row r="44">
          <cell r="A44">
            <v>40</v>
          </cell>
          <cell r="C44" t="str">
            <v>Vías de acceso/Rampa defectuosa</v>
          </cell>
          <cell r="D44">
            <v>40</v>
          </cell>
          <cell r="E44" t="str">
            <v>Caída al mismo nivel</v>
          </cell>
          <cell r="F44">
            <v>40</v>
          </cell>
          <cell r="G44" t="str">
            <v>1er Auxilio, lesion leve, lesion moderada.</v>
          </cell>
        </row>
        <row r="45">
          <cell r="A45">
            <v>41</v>
          </cell>
          <cell r="C45" t="str">
            <v>Rocas inestables</v>
          </cell>
          <cell r="D45">
            <v>41</v>
          </cell>
          <cell r="E45" t="str">
            <v>Caída de rocas; derrumbes, desplomes</v>
          </cell>
          <cell r="F45">
            <v>41</v>
          </cell>
          <cell r="G45" t="str">
            <v>1er Auxilio, lesion leve, lesion moderada, lesion incapacitante, fatalidad</v>
          </cell>
        </row>
        <row r="46">
          <cell r="A46">
            <v>44</v>
          </cell>
          <cell r="C46" t="str">
            <v>Espacio abierto sin bloqueo</v>
          </cell>
          <cell r="D46">
            <v>42</v>
          </cell>
          <cell r="E46" t="str">
            <v>Caída a distinto nivel</v>
          </cell>
          <cell r="F46">
            <v>42</v>
          </cell>
          <cell r="G46" t="str">
            <v>1er Auxilio, lesion leve, lesion moderada, lesion incapacitante, fatalidad</v>
          </cell>
        </row>
        <row r="47">
          <cell r="A47">
            <v>45</v>
          </cell>
          <cell r="C47" t="str">
            <v>Superficie irregular</v>
          </cell>
          <cell r="D47">
            <v>43</v>
          </cell>
          <cell r="E47" t="str">
            <v>Caída al mismo nivel</v>
          </cell>
          <cell r="F47">
            <v>43</v>
          </cell>
          <cell r="G47" t="str">
            <v>1er Auxilio, lesion leve, lesion moderada, lesion incapacitante.</v>
          </cell>
        </row>
        <row r="48">
          <cell r="A48">
            <v>46</v>
          </cell>
          <cell r="C48" t="str">
            <v>Tiro cortado/soplado / fallado</v>
          </cell>
          <cell r="D48">
            <v>44</v>
          </cell>
          <cell r="E48" t="str">
            <v>Explosión</v>
          </cell>
          <cell r="F48">
            <v>44</v>
          </cell>
          <cell r="G48" t="str">
            <v>1er Auxilio, lesion leve, lesion moderada, lesion incapacitante, fatalidad</v>
          </cell>
        </row>
        <row r="49">
          <cell r="A49">
            <v>47</v>
          </cell>
          <cell r="C49" t="str">
            <v>Superficie Resbaladiza</v>
          </cell>
          <cell r="D49">
            <v>45</v>
          </cell>
          <cell r="E49" t="str">
            <v>Caída a mismo nivel</v>
          </cell>
          <cell r="F49">
            <v>45</v>
          </cell>
          <cell r="G49" t="str">
            <v>1er Auxilio, lesion leve, lesion moderada, lesion incapacitante</v>
          </cell>
        </row>
        <row r="50">
          <cell r="A50">
            <v>48</v>
          </cell>
          <cell r="C50" t="str">
            <v>Trabajos en espacios confinados</v>
          </cell>
          <cell r="D50">
            <v>46</v>
          </cell>
          <cell r="E50" t="str">
            <v>Inhalación de sustancias o agentes dañinos</v>
          </cell>
          <cell r="F50">
            <v>46</v>
          </cell>
          <cell r="G50" t="str">
            <v>1er Auxilio, lesion leve, lesion moderada, posible enfermedad ocupacional, fatalidad</v>
          </cell>
        </row>
        <row r="51">
          <cell r="A51">
            <v>49</v>
          </cell>
          <cell r="B51" t="str">
            <v>ELECTRICOS</v>
          </cell>
          <cell r="C51" t="str">
            <v>Energía Eléctrica (estática/Continua)</v>
          </cell>
          <cell r="D51">
            <v>47</v>
          </cell>
          <cell r="E51" t="str">
            <v>Contacto directo / indirecto / inducción con energía eléctrica</v>
          </cell>
          <cell r="F51">
            <v>47</v>
          </cell>
          <cell r="G51" t="str">
            <v>1er Auxilio, lesion leve, lesion moderada, posible enfermedad ocupacional, fatalidad</v>
          </cell>
        </row>
        <row r="52">
          <cell r="A52">
            <v>50</v>
          </cell>
          <cell r="C52" t="str">
            <v>Equipos o instalaciones eléctricas energizadas</v>
          </cell>
          <cell r="D52">
            <v>48</v>
          </cell>
          <cell r="E52" t="str">
            <v>Contacto directo / indirecto / inducción con energía eléctrica</v>
          </cell>
          <cell r="F52">
            <v>48</v>
          </cell>
          <cell r="G52" t="str">
            <v>1er Auxilio, lesion leve, lesion moderada, posible enfermedad ocupacional, fatalidad</v>
          </cell>
        </row>
        <row r="53">
          <cell r="A53">
            <v>51</v>
          </cell>
          <cell r="C53" t="str">
            <v>Sobre carga de tableros eléctricos</v>
          </cell>
          <cell r="D53">
            <v>49</v>
          </cell>
          <cell r="E53" t="str">
            <v>Contacto directo / indirecto / inducción con energía eléctrica</v>
          </cell>
          <cell r="F53">
            <v>49</v>
          </cell>
          <cell r="G53" t="str">
            <v>1er Auxilio, lesion leve, lesion moderada, posible enfermedad ocupacional, fatalidad</v>
          </cell>
        </row>
        <row r="54">
          <cell r="A54">
            <v>52</v>
          </cell>
          <cell r="B54" t="str">
            <v>EMERGENCIA</v>
          </cell>
          <cell r="C54" t="str">
            <v>Materiales Inflamables</v>
          </cell>
          <cell r="D54">
            <v>50</v>
          </cell>
          <cell r="E54" t="str">
            <v>Incendio</v>
          </cell>
          <cell r="F54">
            <v>50</v>
          </cell>
          <cell r="G54" t="str">
            <v>1er Auxilio, lesion leve, lesion moderada, posible enfermedad ocupacional, fatalidad</v>
          </cell>
        </row>
        <row r="55">
          <cell r="A55">
            <v>53</v>
          </cell>
          <cell r="C55" t="str">
            <v>Materiales Inflamables; Fluidos o presión, Equipos presurizados</v>
          </cell>
          <cell r="D55">
            <v>51</v>
          </cell>
          <cell r="E55" t="str">
            <v>Explosión</v>
          </cell>
          <cell r="F55">
            <v>51</v>
          </cell>
          <cell r="G55" t="str">
            <v>1er Auxilio, lesion leve, lesion moderada, posible enfermedad ocupacional, fatalidad</v>
          </cell>
        </row>
        <row r="56">
          <cell r="A56">
            <v>54</v>
          </cell>
          <cell r="B56" t="str">
            <v>PSICOSOCIAL</v>
          </cell>
          <cell r="C56" t="str">
            <v>Trabajos nocturnos</v>
          </cell>
          <cell r="D56">
            <v>52</v>
          </cell>
          <cell r="E56" t="str">
            <v>Trastornos Biológicos, Psicológicos y Sociales</v>
          </cell>
          <cell r="F56">
            <v>52</v>
          </cell>
          <cell r="G56" t="str">
            <v>Posible enfermedad ocupacional, primer auxilio.</v>
          </cell>
        </row>
        <row r="57">
          <cell r="A57">
            <v>55</v>
          </cell>
          <cell r="C57" t="str">
            <v>Presión de tiempos</v>
          </cell>
          <cell r="D57">
            <v>53</v>
          </cell>
          <cell r="E57" t="str">
            <v>Trastornos Biológicos, Psicológicos y Sociales</v>
          </cell>
          <cell r="F57">
            <v>53</v>
          </cell>
          <cell r="G57" t="str">
            <v>Posible enfermedad ocupacional, primer auxilio.</v>
          </cell>
        </row>
        <row r="58">
          <cell r="A58">
            <v>56</v>
          </cell>
          <cell r="C58" t="str">
            <v>Monotonía y/o repetitividad</v>
          </cell>
          <cell r="D58">
            <v>54</v>
          </cell>
          <cell r="E58" t="str">
            <v>Trastornos Biológicos, Psicológicos y Sociales</v>
          </cell>
          <cell r="F58">
            <v>54</v>
          </cell>
          <cell r="G58" t="str">
            <v>Posible enfermedad ocupacional, primer auxilio.</v>
          </cell>
        </row>
        <row r="59">
          <cell r="A59">
            <v>57</v>
          </cell>
          <cell r="C59" t="str">
            <v>Carga de trabajo excesiva</v>
          </cell>
          <cell r="D59">
            <v>55</v>
          </cell>
          <cell r="E59" t="str">
            <v>Trastornos Biológicos, Psicológicos y Sociales</v>
          </cell>
          <cell r="F59">
            <v>55</v>
          </cell>
          <cell r="G59" t="str">
            <v>Posible enfermedad ocupacional, primer auxilio.</v>
          </cell>
        </row>
        <row r="60">
          <cell r="A60">
            <v>58</v>
          </cell>
          <cell r="C60" t="str">
            <v>Esfuerzos excesivo de atención</v>
          </cell>
          <cell r="D60">
            <v>56</v>
          </cell>
          <cell r="E60" t="str">
            <v>Trastornos Biológicos, Psicológicos y Sociales</v>
          </cell>
          <cell r="F60">
            <v>56</v>
          </cell>
          <cell r="G60" t="str">
            <v>Posible enfermedad ocupacional, primer auxilio.</v>
          </cell>
        </row>
        <row r="61">
          <cell r="A61">
            <v>59</v>
          </cell>
          <cell r="C61" t="str">
            <v>Estilo inadecuado de liderazgo de Supervisión</v>
          </cell>
          <cell r="D61">
            <v>57</v>
          </cell>
          <cell r="E61" t="str">
            <v>Trastornos Biológicos, Psicológicos y Sociales</v>
          </cell>
          <cell r="F61">
            <v>57</v>
          </cell>
          <cell r="G61" t="str">
            <v>Posible enfermedad ocupacional, primer auxilio.</v>
          </cell>
        </row>
        <row r="62">
          <cell r="A62">
            <v>60</v>
          </cell>
          <cell r="C62" t="str">
            <v>Acoso Laboral</v>
          </cell>
          <cell r="D62">
            <v>58</v>
          </cell>
          <cell r="E62" t="str">
            <v>Trastornos Biológicos, Psicológicos y Sociales</v>
          </cell>
          <cell r="F62">
            <v>58</v>
          </cell>
          <cell r="G62" t="str">
            <v>Posible enfermedad ocupacional, primer auxilio.</v>
          </cell>
        </row>
        <row r="63">
          <cell r="A63">
            <v>61</v>
          </cell>
          <cell r="C63" t="str">
            <v>Jornada de trabajo prolongado</v>
          </cell>
          <cell r="D63">
            <v>59</v>
          </cell>
          <cell r="E63" t="str">
            <v>Trastornos Biológicos, Psicológicos y Sociales</v>
          </cell>
          <cell r="F63">
            <v>59</v>
          </cell>
          <cell r="G63" t="str">
            <v>Posible enfermedad ocupacional, primer auxilio.</v>
          </cell>
        </row>
        <row r="64">
          <cell r="A64">
            <v>62</v>
          </cell>
          <cell r="B64" t="str">
            <v>COMPORTAMIENTO HUMANO</v>
          </cell>
          <cell r="C64" t="str">
            <v>Operar equipos sin autorización</v>
          </cell>
          <cell r="E64" t="str">
    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    </cell>
          <cell r="G64" t="str">
            <v>1er Auxilio, lesion leve, lesion moderada, lesion incapacitante, fatalidad</v>
          </cell>
        </row>
        <row r="65">
          <cell r="A65">
            <v>63</v>
          </cell>
          <cell r="C65" t="str">
            <v>Omisión de asegurar</v>
          </cell>
          <cell r="G65" t="str">
            <v>1er Auxilio, lesion leve, lesion moderada, lesion incapacitante, fatalidad</v>
          </cell>
        </row>
        <row r="66">
          <cell r="A66">
            <v>64</v>
          </cell>
          <cell r="C66" t="str">
            <v>Omisión de advertir</v>
          </cell>
          <cell r="G66" t="str">
            <v>1er Auxilio, lesion leve, lesion moderada, lesion incapacitante, fatalidad</v>
          </cell>
        </row>
        <row r="67">
          <cell r="A67">
            <v>65</v>
          </cell>
          <cell r="C67" t="str">
            <v>Operar a velocidad inadecuada</v>
          </cell>
          <cell r="G67" t="str">
            <v>1er Auxilio, lesion leve, lesion moderada, lesion incapacitante, fatalidad</v>
          </cell>
        </row>
        <row r="68">
          <cell r="A68">
            <v>66</v>
          </cell>
          <cell r="C68" t="str">
            <v>Desactiva dispositivos de seguridad</v>
          </cell>
          <cell r="G68" t="str">
            <v>1er Auxilio, lesion leve, lesion moderada, lesion incapacitante, fatalidad</v>
          </cell>
        </row>
        <row r="69">
          <cell r="A69">
            <v>67</v>
          </cell>
          <cell r="C69" t="str">
            <v>Usar equipos defectuoso</v>
          </cell>
          <cell r="G69" t="str">
            <v>1er Auxilio, lesion leve, lesion moderada, lesion incapacitante, fatalidad</v>
          </cell>
        </row>
        <row r="70">
          <cell r="A70">
            <v>68</v>
          </cell>
          <cell r="C70" t="str">
            <v>Transportar herramientas/materiales de manera incorrecta</v>
          </cell>
          <cell r="G70" t="str">
            <v>1er Auxilio, lesion leve, lesion moderada, lesion incapacitante, fatalidad</v>
          </cell>
        </row>
        <row r="71">
          <cell r="A71">
            <v>69</v>
          </cell>
          <cell r="C71" t="str">
            <v>Usar herramientas/materiales de manera incorrecta</v>
          </cell>
          <cell r="G71" t="str">
            <v>1er Auxilio, lesion leve, lesion moderada, lesion incapacitante, fatalidad</v>
          </cell>
        </row>
        <row r="72">
          <cell r="A72">
            <v>70</v>
          </cell>
          <cell r="C72" t="str">
            <v>Apilar/Almacenar inadecuadamente</v>
          </cell>
          <cell r="G72" t="str">
            <v>1er Auxilio, lesion leve, lesion moderada, lesion incapacitante, fatalidad</v>
          </cell>
        </row>
        <row r="73">
          <cell r="A73">
            <v>71</v>
          </cell>
          <cell r="C73" t="str">
            <v>No usar EPP correctamente/Adecuado</v>
          </cell>
          <cell r="G73" t="str">
            <v>1er Auxilio, lesion leve, lesion moderada, lesion incapacitante, fatalidad</v>
          </cell>
        </row>
        <row r="74">
          <cell r="A74">
            <v>72</v>
          </cell>
          <cell r="C74" t="str">
            <v>Carga Incorrecta</v>
          </cell>
          <cell r="G74" t="str">
            <v>1er Auxilio, lesion leve, lesion moderada, lesion incapacitante, fatalidad</v>
          </cell>
        </row>
        <row r="75">
          <cell r="A75">
            <v>73</v>
          </cell>
          <cell r="C75" t="str">
            <v>Colocación incorrecta</v>
          </cell>
          <cell r="G75" t="str">
            <v>1er Auxilio, lesion leve, lesion moderada, lesion incapacitante, fatalidad</v>
          </cell>
        </row>
        <row r="76">
          <cell r="A76">
            <v>74</v>
          </cell>
          <cell r="C76" t="str">
            <v>Levantar incorrectamente</v>
          </cell>
          <cell r="G76" t="str">
            <v>1er Auxilio, lesion leve, lesion moderada, lesion incapacitante, fatalidad</v>
          </cell>
        </row>
        <row r="77">
          <cell r="A77">
            <v>75</v>
          </cell>
          <cell r="C77" t="str">
            <v>Posición indebida</v>
          </cell>
          <cell r="G77" t="str">
            <v>1er Auxilio, lesion leve, lesion moderada, lesion incapacitante, fatalidad</v>
          </cell>
        </row>
        <row r="78">
          <cell r="A78">
            <v>76</v>
          </cell>
          <cell r="C78" t="str">
            <v>Perforar cerca a tiro cortado/Soplado</v>
          </cell>
          <cell r="G78" t="str">
            <v>1er Auxilio, lesion leve, lesion moderada, lesion incapacitante, fatalidad</v>
          </cell>
        </row>
        <row r="79">
          <cell r="A79">
            <v>77</v>
          </cell>
          <cell r="C79" t="str">
            <v>Ingresar a zonas restringidas</v>
          </cell>
          <cell r="G79" t="str">
            <v>1er Auxilio, lesion leve, lesion moderada, lesion incapacitante, fatalidad</v>
          </cell>
        </row>
        <row r="80">
          <cell r="A80">
            <v>78</v>
          </cell>
          <cell r="C80" t="str">
            <v>Dar servicios a equipos en funcionamiento</v>
          </cell>
          <cell r="G80" t="str">
            <v>1er Auxilio, lesion leve, lesion moderada, lesion incapacitante, fatalidad</v>
          </cell>
        </row>
        <row r="81">
          <cell r="A81">
            <v>79</v>
          </cell>
          <cell r="C81" t="str">
            <v>Jugueteo</v>
          </cell>
          <cell r="G81" t="str">
            <v>1er Auxilio, lesion leve, lesion moderada, lesion incapacitante, fatalidad</v>
          </cell>
        </row>
        <row r="82">
          <cell r="A82">
            <v>80</v>
          </cell>
          <cell r="C82" t="str">
            <v>Bajo influencias de alcohol u otras drogas</v>
          </cell>
          <cell r="G82" t="str">
            <v>1er Auxilio, lesion leve, lesion moderada, lesion incapacitante, fatalidad</v>
          </cell>
        </row>
        <row r="83">
          <cell r="A83">
            <v>81</v>
          </cell>
          <cell r="C83" t="str">
            <v>Trabajar sin herramienta de gestión de riesgo (Check List, IPERC, PETAR, etc.)</v>
          </cell>
          <cell r="G83" t="str">
            <v>1er Auxilio, lesion leve, lesion moderada, lesion incapacitante, fatalidad</v>
          </cell>
        </row>
        <row r="84">
          <cell r="A84">
            <v>82</v>
          </cell>
          <cell r="C84" t="str">
            <v>Uso indebido de Equipo</v>
          </cell>
          <cell r="G84" t="str">
            <v>1er Auxilio, lesion leve, lesion moderada, lesion incapacitante, fatalidad</v>
          </cell>
        </row>
        <row r="85">
          <cell r="A85">
            <v>83</v>
          </cell>
          <cell r="C85" t="str">
            <v>Preexistencia de condiciones medicas adversas: asma, epilepsia,etc</v>
          </cell>
          <cell r="G85" t="str">
            <v>1er Auxilio, lesion leve, lesion moderada, lesion incapacitante, fatalidad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perplanta2014"/>
      <sheetName val="LIST PELIGROS"/>
      <sheetName val="Hoja1"/>
      <sheetName val="ACTIVIDADES  RUTI-NO RUTINARIAS"/>
      <sheetName val="GESTIÓN DE DESEMPEÑO"/>
    </sheetNames>
    <sheetDataSet>
      <sheetData sheetId="0"/>
      <sheetData sheetId="1">
        <row r="6">
          <cell r="B6">
            <v>1</v>
          </cell>
          <cell r="C6" t="str">
            <v>Ruido</v>
          </cell>
        </row>
        <row r="7">
          <cell r="B7">
            <v>2</v>
          </cell>
          <cell r="C7" t="str">
            <v>Vibración</v>
          </cell>
        </row>
        <row r="8">
          <cell r="B8">
            <v>3</v>
          </cell>
          <cell r="C8" t="str">
            <v>Intemperie (rayos solares, lluvia)</v>
          </cell>
        </row>
        <row r="9">
          <cell r="B9">
            <v>4</v>
          </cell>
          <cell r="C9" t="str">
            <v>Radiación por trabajos de soldadura</v>
          </cell>
        </row>
        <row r="10">
          <cell r="B10">
            <v>5</v>
          </cell>
          <cell r="C10" t="str">
            <v>Polvo</v>
          </cell>
        </row>
        <row r="11">
          <cell r="B11">
            <v>6</v>
          </cell>
          <cell r="C11" t="str">
            <v>Gases</v>
          </cell>
        </row>
        <row r="12">
          <cell r="B12">
            <v>7</v>
          </cell>
          <cell r="C12" t="str">
            <v>Humos</v>
          </cell>
        </row>
        <row r="13">
          <cell r="B13">
            <v>8</v>
          </cell>
          <cell r="C13" t="str">
            <v>Reactivos quimicos</v>
          </cell>
        </row>
        <row r="14">
          <cell r="B14">
            <v>9</v>
          </cell>
          <cell r="C14" t="str">
            <v>Parásitos</v>
          </cell>
        </row>
        <row r="15">
          <cell r="B15">
            <v>10</v>
          </cell>
          <cell r="C15" t="str">
            <v>Vectores. Ejem. ratas, etc</v>
          </cell>
        </row>
        <row r="16">
          <cell r="B16">
            <v>11</v>
          </cell>
          <cell r="C16" t="str">
            <v>Posturas inadecuadas.</v>
          </cell>
        </row>
        <row r="17">
          <cell r="B17">
            <v>12</v>
          </cell>
          <cell r="C17" t="str">
            <v>Ventilación deficiente</v>
          </cell>
        </row>
        <row r="18">
          <cell r="B18">
            <v>13</v>
          </cell>
          <cell r="C18" t="str">
            <v>Iluminación inadecuada (deficiente o excesiva).</v>
          </cell>
        </row>
        <row r="19">
          <cell r="B19">
            <v>14</v>
          </cell>
          <cell r="C19" t="str">
            <v>Monotonía y repetitividad.</v>
          </cell>
        </row>
        <row r="20">
          <cell r="B20">
            <v>15</v>
          </cell>
          <cell r="C20" t="str">
            <v>Falta de orden y limpieza</v>
          </cell>
        </row>
        <row r="21">
          <cell r="B21">
            <v>16</v>
          </cell>
          <cell r="C21" t="str">
            <v>Velocidad inadecuada</v>
          </cell>
        </row>
        <row r="22">
          <cell r="B22">
            <v>17</v>
          </cell>
          <cell r="C22" t="str">
            <v>Partes rotatorias o móviles  (engranajes, ejes, pistones, etc.)</v>
          </cell>
        </row>
        <row r="23">
          <cell r="B23">
            <v>18</v>
          </cell>
          <cell r="C23" t="str">
            <v>Herramienta inadecuada o defectuosa</v>
          </cell>
        </row>
        <row r="24">
          <cell r="B24">
            <v>19</v>
          </cell>
          <cell r="C24" t="str">
            <v>Rocas sueltas / talud inestable</v>
          </cell>
        </row>
        <row r="25">
          <cell r="B25">
            <v>20</v>
          </cell>
          <cell r="C25" t="str">
            <v>Equipos e instalaciones eléctricas energizadas</v>
          </cell>
        </row>
        <row r="26">
          <cell r="B26">
            <v>21</v>
          </cell>
          <cell r="C26" t="str">
            <v>Materiales explosivos</v>
          </cell>
        </row>
        <row r="27">
          <cell r="B27">
            <v>22</v>
          </cell>
          <cell r="C27" t="str">
            <v>Materiales inflamables</v>
          </cell>
        </row>
        <row r="28">
          <cell r="B28">
            <v>23</v>
          </cell>
          <cell r="C28" t="str">
            <v>Equipos o instalaciones presurizadas (tanques, mangueras, pulmones, etc.)</v>
          </cell>
        </row>
        <row r="29">
          <cell r="B29">
            <v>24</v>
          </cell>
          <cell r="C29" t="str">
            <v>Almacenamiento/ apilamiento inadecuado</v>
          </cell>
        </row>
        <row r="30">
          <cell r="B30">
            <v>25</v>
          </cell>
          <cell r="C30" t="str">
            <v>Trabajos en altura</v>
          </cell>
        </row>
        <row r="31">
          <cell r="B31">
            <v>26</v>
          </cell>
          <cell r="C31" t="str">
            <v>Vehículos en movimiento</v>
          </cell>
        </row>
        <row r="32">
          <cell r="B32">
            <v>27</v>
          </cell>
          <cell r="C32" t="str">
            <v>Espacios confinados</v>
          </cell>
        </row>
        <row r="33">
          <cell r="B33">
            <v>28</v>
          </cell>
          <cell r="C33" t="str">
            <v>Trabajos en caliente</v>
          </cell>
        </row>
        <row r="34">
          <cell r="B34">
            <v>29</v>
          </cell>
          <cell r="C34" t="str">
            <v>Superficies a desnivel, irregulares o resbalosas</v>
          </cell>
        </row>
        <row r="35">
          <cell r="B35">
            <v>30</v>
          </cell>
          <cell r="C35" t="str">
            <v>Superficies cortantes o puntiagudas</v>
          </cell>
        </row>
        <row r="36">
          <cell r="B36">
            <v>31</v>
          </cell>
          <cell r="C36" t="str">
            <v>Vías en mal estado</v>
          </cell>
        </row>
        <row r="37">
          <cell r="B37">
            <v>32</v>
          </cell>
          <cell r="C37" t="str">
            <v>Cargas suspendidas/ izaje</v>
          </cell>
        </row>
        <row r="38">
          <cell r="B38">
            <v>33</v>
          </cell>
          <cell r="C38" t="str">
            <v>Estructuras inadecuadas o defectuosas</v>
          </cell>
        </row>
        <row r="39">
          <cell r="B39">
            <v>34</v>
          </cell>
          <cell r="C39" t="str">
            <v>Equipos o maquinarias defectuosas</v>
          </cell>
        </row>
        <row r="40">
          <cell r="B40">
            <v>35</v>
          </cell>
          <cell r="C40" t="str">
            <v>Proyección de partículas</v>
          </cell>
        </row>
        <row r="41">
          <cell r="B41">
            <v>36</v>
          </cell>
          <cell r="C41" t="str">
            <v>Espacios abiertos</v>
          </cell>
        </row>
        <row r="42">
          <cell r="B42">
            <v>37</v>
          </cell>
          <cell r="C42" t="str">
            <v>Generación de residuos sólidos (Peligrosos, no peligrosos, electrónicos o metálicos)</v>
          </cell>
        </row>
        <row r="43">
          <cell r="B43">
            <v>38</v>
          </cell>
          <cell r="C43" t="str">
            <v>Generación de material particulado y gases</v>
          </cell>
        </row>
        <row r="44">
          <cell r="B44">
            <v>39</v>
          </cell>
          <cell r="C44" t="str">
            <v>Generación de gases de combustión</v>
          </cell>
        </row>
        <row r="45">
          <cell r="B45">
            <v>40</v>
          </cell>
          <cell r="C45" t="str">
            <v>Generación de aguas de perforación</v>
          </cell>
        </row>
        <row r="46">
          <cell r="B46">
            <v>41</v>
          </cell>
          <cell r="C46" t="str">
            <v>Generación de efluentes domésticos</v>
          </cell>
        </row>
        <row r="47">
          <cell r="B47">
            <v>42</v>
          </cell>
          <cell r="C47" t="str">
            <v>Generación de efluentes relaves</v>
          </cell>
        </row>
        <row r="48">
          <cell r="B48">
            <v>43</v>
          </cell>
          <cell r="C48" t="str">
            <v>Consumo de agua</v>
          </cell>
        </row>
        <row r="49">
          <cell r="B49">
            <v>44</v>
          </cell>
          <cell r="C49" t="str">
            <v>Consumo de energía eléctrica</v>
          </cell>
        </row>
        <row r="50">
          <cell r="B50">
            <v>45</v>
          </cell>
          <cell r="C50" t="str">
            <v>Consumo de papel/ cartón</v>
          </cell>
        </row>
        <row r="51">
          <cell r="B51">
            <v>46</v>
          </cell>
          <cell r="C51" t="str">
            <v>Consumo de hidrocarburos</v>
          </cell>
        </row>
        <row r="52">
          <cell r="B52">
            <v>47</v>
          </cell>
          <cell r="C52" t="str">
            <v>Derrame de hidrocarburos</v>
          </cell>
        </row>
        <row r="53">
          <cell r="B53">
            <v>48</v>
          </cell>
          <cell r="C53" t="str">
            <v>Derrame de reactivos</v>
          </cell>
        </row>
        <row r="54">
          <cell r="B54">
            <v>49</v>
          </cell>
          <cell r="C54" t="str">
            <v>Derrame de pulpas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1:BD651"/>
  <sheetViews>
    <sheetView tabSelected="1" view="pageBreakPreview" topLeftCell="B2" zoomScale="80" zoomScaleNormal="40" zoomScaleSheetLayoutView="80" workbookViewId="0">
      <selection activeCell="B1" sqref="B1"/>
    </sheetView>
  </sheetViews>
  <sheetFormatPr baseColWidth="10" defaultRowHeight="14.25"/>
  <cols>
    <col min="1" max="1" width="2.42578125" style="32" hidden="1" customWidth="1"/>
    <col min="2" max="2" width="10.5703125" style="32" customWidth="1"/>
    <col min="3" max="3" width="14.85546875" style="32" customWidth="1"/>
    <col min="4" max="4" width="14.7109375" style="33" customWidth="1"/>
    <col min="5" max="5" width="20.85546875" style="33" customWidth="1"/>
    <col min="6" max="6" width="11.42578125" style="33" customWidth="1"/>
    <col min="7" max="7" width="10.140625" style="34" bestFit="1" customWidth="1"/>
    <col min="8" max="8" width="29.42578125" style="33" customWidth="1"/>
    <col min="9" max="9" width="32.28515625" style="33" customWidth="1"/>
    <col min="10" max="10" width="37.42578125" style="33" customWidth="1"/>
    <col min="11" max="11" width="5.140625" style="32" customWidth="1"/>
    <col min="12" max="12" width="5" style="32" customWidth="1"/>
    <col min="13" max="13" width="10.42578125" style="33" customWidth="1"/>
    <col min="14" max="14" width="19.85546875" style="32" customWidth="1"/>
    <col min="15" max="15" width="17.28515625" style="32" customWidth="1"/>
    <col min="16" max="16" width="6.42578125" style="32" customWidth="1"/>
    <col min="17" max="17" width="16.7109375" style="32" customWidth="1"/>
    <col min="18" max="18" width="8.85546875" style="32" customWidth="1"/>
    <col min="19" max="19" width="33.5703125" style="35" customWidth="1"/>
    <col min="20" max="20" width="7.85546875" style="32" customWidth="1"/>
    <col min="21" max="21" width="39.140625" style="36" customWidth="1"/>
    <col min="22" max="22" width="7.42578125" style="32" customWidth="1"/>
    <col min="23" max="24" width="6" style="32" hidden="1" customWidth="1"/>
    <col min="25" max="25" width="52" style="35" customWidth="1"/>
    <col min="26" max="26" width="7.28515625" style="33" customWidth="1"/>
    <col min="27" max="28" width="7.28515625" style="33" hidden="1" customWidth="1"/>
    <col min="29" max="29" width="13.28515625" style="33" hidden="1" customWidth="1"/>
    <col min="30" max="31" width="16" style="33" hidden="1" customWidth="1"/>
    <col min="32" max="32" width="18.28515625" style="33" hidden="1" customWidth="1"/>
    <col min="33" max="33" width="16" style="33" customWidth="1"/>
    <col min="34" max="34" width="13.85546875" style="32" customWidth="1"/>
    <col min="35" max="36" width="21.42578125" style="32" customWidth="1"/>
    <col min="37" max="37" width="22" style="32" customWidth="1"/>
    <col min="38" max="38" width="4.28515625" style="32" hidden="1" customWidth="1"/>
    <col min="39" max="39" width="9.7109375" style="32" hidden="1" customWidth="1"/>
    <col min="40" max="40" width="14.42578125" style="32" hidden="1" customWidth="1"/>
    <col min="41" max="42" width="6.7109375" style="32" hidden="1" customWidth="1"/>
    <col min="43" max="43" width="7.42578125" style="32" hidden="1" customWidth="1"/>
    <col min="44" max="44" width="6.5703125" style="32" hidden="1" customWidth="1"/>
    <col min="45" max="45" width="5.85546875" style="32" hidden="1" customWidth="1"/>
    <col min="46" max="46" width="6.42578125" style="32" hidden="1" customWidth="1"/>
    <col min="47" max="50" width="5.140625" style="32" hidden="1" customWidth="1"/>
    <col min="51" max="51" width="5.140625" style="36" hidden="1" customWidth="1"/>
    <col min="52" max="52" width="5.5703125" style="36" hidden="1" customWidth="1"/>
    <col min="53" max="53" width="7.28515625" style="36" hidden="1" customWidth="1"/>
    <col min="54" max="54" width="8.5703125" style="32" hidden="1" customWidth="1"/>
    <col min="55" max="55" width="10" style="32" hidden="1" customWidth="1"/>
    <col min="56" max="56" width="12.5703125" style="32" hidden="1" customWidth="1"/>
    <col min="57" max="57" width="1.42578125" style="32" customWidth="1"/>
    <col min="58" max="16384" width="11.42578125" style="32"/>
  </cols>
  <sheetData>
    <row r="1" spans="1:56" ht="15.75" hidden="1" thickBot="1">
      <c r="AQ1" s="265" t="s">
        <v>40</v>
      </c>
      <c r="AR1" s="265"/>
      <c r="AS1" s="265"/>
      <c r="AT1" s="265"/>
      <c r="AZ1" s="37" t="s">
        <v>41</v>
      </c>
    </row>
    <row r="2" spans="1:56" ht="15" customHeight="1" thickTop="1">
      <c r="B2" s="300"/>
      <c r="C2" s="275"/>
      <c r="D2" s="275"/>
      <c r="E2" s="275"/>
      <c r="F2" s="274" t="s">
        <v>0</v>
      </c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  <c r="U2" s="274"/>
      <c r="V2" s="274"/>
      <c r="W2" s="274"/>
      <c r="X2" s="274"/>
      <c r="Y2" s="274"/>
      <c r="Z2" s="274"/>
      <c r="AA2" s="80"/>
      <c r="AB2" s="80"/>
      <c r="AC2" s="80"/>
      <c r="AD2" s="275"/>
      <c r="AE2" s="275"/>
      <c r="AF2" s="275"/>
      <c r="AG2" s="275"/>
      <c r="AH2" s="275"/>
      <c r="AI2" s="275"/>
      <c r="AJ2" s="275"/>
      <c r="AK2" s="276"/>
      <c r="AQ2" s="38" t="s">
        <v>19</v>
      </c>
      <c r="AR2" s="38" t="s">
        <v>34</v>
      </c>
      <c r="AS2" s="38"/>
      <c r="AT2" s="39" t="s">
        <v>22</v>
      </c>
      <c r="AZ2" s="40" t="s">
        <v>22</v>
      </c>
      <c r="BB2" s="38"/>
      <c r="BC2" s="38"/>
      <c r="BD2" s="39"/>
    </row>
    <row r="3" spans="1:56" ht="15" customHeight="1">
      <c r="B3" s="301"/>
      <c r="C3" s="270"/>
      <c r="D3" s="270"/>
      <c r="E3" s="270"/>
      <c r="F3" s="270" t="s">
        <v>1</v>
      </c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86"/>
      <c r="AB3" s="86"/>
      <c r="AC3" s="86"/>
      <c r="AD3" s="270"/>
      <c r="AE3" s="270"/>
      <c r="AF3" s="270"/>
      <c r="AG3" s="270"/>
      <c r="AH3" s="270"/>
      <c r="AI3" s="270"/>
      <c r="AJ3" s="270"/>
      <c r="AK3" s="277"/>
      <c r="AQ3" s="41">
        <v>1</v>
      </c>
      <c r="AR3" s="41" t="s">
        <v>39</v>
      </c>
      <c r="AS3" s="41" t="str">
        <f>CONCATENATE(AQ3,AR3)</f>
        <v>1A</v>
      </c>
      <c r="AT3" s="42">
        <v>1</v>
      </c>
      <c r="AY3" s="43" t="str">
        <f t="shared" ref="AY3:AY27" si="0">AS3</f>
        <v>1A</v>
      </c>
      <c r="AZ3" s="44">
        <v>25</v>
      </c>
      <c r="BA3" s="43" t="str">
        <f>AY3</f>
        <v>1A</v>
      </c>
    </row>
    <row r="4" spans="1:56" ht="15" customHeight="1">
      <c r="B4" s="301"/>
      <c r="C4" s="270"/>
      <c r="D4" s="270"/>
      <c r="E4" s="270"/>
      <c r="F4" s="267" t="s">
        <v>2</v>
      </c>
      <c r="G4" s="267"/>
      <c r="H4" s="267"/>
      <c r="I4" s="267"/>
      <c r="J4" s="271" t="s">
        <v>371</v>
      </c>
      <c r="K4" s="271"/>
      <c r="L4" s="271"/>
      <c r="M4" s="271"/>
      <c r="N4" s="271"/>
      <c r="O4" s="271"/>
      <c r="P4" s="267" t="s">
        <v>3</v>
      </c>
      <c r="Q4" s="267"/>
      <c r="R4" s="267"/>
      <c r="S4" s="267"/>
      <c r="T4" s="267"/>
      <c r="U4" s="268" t="s">
        <v>438</v>
      </c>
      <c r="V4" s="268"/>
      <c r="W4" s="268"/>
      <c r="X4" s="268"/>
      <c r="Y4" s="268"/>
      <c r="Z4" s="268"/>
      <c r="AA4" s="85"/>
      <c r="AB4" s="85"/>
      <c r="AC4" s="85"/>
      <c r="AD4" s="270"/>
      <c r="AE4" s="270"/>
      <c r="AF4" s="270"/>
      <c r="AG4" s="270"/>
      <c r="AH4" s="270"/>
      <c r="AI4" s="270"/>
      <c r="AJ4" s="270"/>
      <c r="AK4" s="277"/>
      <c r="AQ4" s="41">
        <v>1</v>
      </c>
      <c r="AR4" s="41" t="s">
        <v>38</v>
      </c>
      <c r="AS4" s="41" t="str">
        <f t="shared" ref="AS4:AS27" si="1">CONCATENATE(AQ4,AR4)</f>
        <v>1B</v>
      </c>
      <c r="AT4" s="42">
        <v>2</v>
      </c>
      <c r="AY4" s="43" t="str">
        <f t="shared" si="0"/>
        <v>1B</v>
      </c>
      <c r="AZ4" s="44">
        <f>AT26</f>
        <v>24</v>
      </c>
      <c r="BA4" s="43" t="str">
        <f t="shared" ref="BA4:BA26" si="2">AY4</f>
        <v>1B</v>
      </c>
    </row>
    <row r="5" spans="1:56" ht="44.25" customHeight="1" thickBot="1">
      <c r="B5" s="302"/>
      <c r="C5" s="278"/>
      <c r="D5" s="278"/>
      <c r="E5" s="278"/>
      <c r="F5" s="266" t="s">
        <v>4</v>
      </c>
      <c r="G5" s="266"/>
      <c r="H5" s="266"/>
      <c r="I5" s="266"/>
      <c r="J5" s="272">
        <v>43101</v>
      </c>
      <c r="K5" s="272"/>
      <c r="L5" s="272"/>
      <c r="M5" s="272"/>
      <c r="N5" s="272"/>
      <c r="O5" s="272"/>
      <c r="P5" s="266" t="s">
        <v>5</v>
      </c>
      <c r="Q5" s="266"/>
      <c r="R5" s="266"/>
      <c r="S5" s="266"/>
      <c r="T5" s="266"/>
      <c r="U5" s="273" t="s">
        <v>443</v>
      </c>
      <c r="V5" s="273"/>
      <c r="W5" s="273"/>
      <c r="X5" s="273"/>
      <c r="Y5" s="273"/>
      <c r="Z5" s="273"/>
      <c r="AA5" s="94"/>
      <c r="AB5" s="94"/>
      <c r="AC5" s="94"/>
      <c r="AD5" s="278"/>
      <c r="AE5" s="278"/>
      <c r="AF5" s="278"/>
      <c r="AG5" s="278"/>
      <c r="AH5" s="278"/>
      <c r="AI5" s="278"/>
      <c r="AJ5" s="278"/>
      <c r="AK5" s="279"/>
      <c r="AQ5" s="41">
        <v>2</v>
      </c>
      <c r="AR5" s="41" t="s">
        <v>39</v>
      </c>
      <c r="AS5" s="41" t="str">
        <f t="shared" si="1"/>
        <v>2A</v>
      </c>
      <c r="AT5" s="42">
        <v>3</v>
      </c>
      <c r="AY5" s="43" t="str">
        <f t="shared" si="0"/>
        <v>2A</v>
      </c>
      <c r="AZ5" s="44">
        <v>23</v>
      </c>
      <c r="BA5" s="43" t="str">
        <f t="shared" si="2"/>
        <v>2A</v>
      </c>
    </row>
    <row r="6" spans="1:56" ht="15.75" thickTop="1">
      <c r="B6" s="303"/>
      <c r="C6" s="303"/>
      <c r="D6" s="303"/>
      <c r="E6" s="303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3"/>
      <c r="S6" s="303"/>
      <c r="T6" s="303"/>
      <c r="U6" s="303"/>
      <c r="V6" s="303"/>
      <c r="W6" s="303"/>
      <c r="X6" s="303"/>
      <c r="Y6" s="303"/>
      <c r="Z6" s="303"/>
      <c r="AA6" s="303"/>
      <c r="AB6" s="303"/>
      <c r="AC6" s="303"/>
      <c r="AD6" s="303"/>
      <c r="AE6" s="303"/>
      <c r="AF6" s="303"/>
      <c r="AG6" s="303"/>
      <c r="AH6" s="303"/>
      <c r="AI6" s="303"/>
      <c r="AJ6" s="47"/>
      <c r="AK6" s="47"/>
      <c r="AQ6" s="41">
        <v>1</v>
      </c>
      <c r="AR6" s="41" t="s">
        <v>31</v>
      </c>
      <c r="AS6" s="41" t="str">
        <f t="shared" si="1"/>
        <v>1C</v>
      </c>
      <c r="AT6" s="42">
        <v>4</v>
      </c>
      <c r="AY6" s="43" t="str">
        <f t="shared" si="0"/>
        <v>1C</v>
      </c>
      <c r="AZ6" s="44">
        <v>22</v>
      </c>
      <c r="BA6" s="43" t="str">
        <f t="shared" si="2"/>
        <v>1C</v>
      </c>
    </row>
    <row r="7" spans="1:56" ht="15">
      <c r="B7" s="316"/>
      <c r="C7" s="316"/>
      <c r="D7" s="316"/>
      <c r="E7" s="316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16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16"/>
      <c r="AE7" s="316"/>
      <c r="AF7" s="316"/>
      <c r="AG7" s="316"/>
      <c r="AH7" s="316"/>
      <c r="AI7" s="316"/>
      <c r="AJ7" s="84"/>
      <c r="AK7" s="84"/>
      <c r="AQ7" s="41">
        <v>2</v>
      </c>
      <c r="AR7" s="41" t="s">
        <v>38</v>
      </c>
      <c r="AS7" s="41" t="str">
        <f t="shared" si="1"/>
        <v>2B</v>
      </c>
      <c r="AT7" s="42">
        <v>5</v>
      </c>
      <c r="AY7" s="43" t="str">
        <f t="shared" si="0"/>
        <v>2B</v>
      </c>
      <c r="AZ7" s="44">
        <v>21</v>
      </c>
      <c r="BA7" s="43" t="str">
        <f t="shared" si="2"/>
        <v>2B</v>
      </c>
    </row>
    <row r="8" spans="1:56" ht="15.75" thickBot="1">
      <c r="B8" s="45"/>
      <c r="C8" s="45"/>
      <c r="D8" s="45"/>
      <c r="E8" s="45"/>
      <c r="F8" s="45"/>
      <c r="G8" s="45"/>
      <c r="H8" s="45"/>
      <c r="I8" s="45"/>
      <c r="J8" s="46"/>
      <c r="K8" s="45"/>
      <c r="L8" s="45"/>
      <c r="M8" s="45"/>
      <c r="N8" s="45"/>
      <c r="O8" s="45"/>
      <c r="P8" s="45"/>
      <c r="Q8" s="45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Q8" s="41">
        <v>3</v>
      </c>
      <c r="AR8" s="41" t="s">
        <v>39</v>
      </c>
      <c r="AS8" s="41" t="str">
        <f t="shared" si="1"/>
        <v>3A</v>
      </c>
      <c r="AT8" s="42">
        <v>6</v>
      </c>
      <c r="AY8" s="43" t="str">
        <f t="shared" si="0"/>
        <v>3A</v>
      </c>
      <c r="AZ8" s="44">
        <v>20</v>
      </c>
      <c r="BA8" s="43" t="str">
        <f t="shared" si="2"/>
        <v>3A</v>
      </c>
    </row>
    <row r="9" spans="1:56" ht="30" customHeight="1" thickBot="1">
      <c r="B9" s="309"/>
      <c r="C9" s="309"/>
      <c r="D9" s="309"/>
      <c r="E9" s="309"/>
      <c r="F9" s="244"/>
      <c r="G9" s="244"/>
      <c r="H9" s="244"/>
      <c r="I9" s="45"/>
      <c r="J9" s="46"/>
      <c r="K9" s="45"/>
      <c r="L9" s="45"/>
      <c r="M9" s="45"/>
      <c r="N9" s="45"/>
      <c r="O9" s="45"/>
      <c r="P9" s="257" t="s">
        <v>6</v>
      </c>
      <c r="Q9" s="258"/>
      <c r="R9" s="258"/>
      <c r="S9" s="258"/>
      <c r="T9" s="258"/>
      <c r="U9" s="259"/>
      <c r="V9" s="285" t="s">
        <v>374</v>
      </c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7"/>
      <c r="AQ9" s="41">
        <v>1</v>
      </c>
      <c r="AR9" s="41" t="s">
        <v>37</v>
      </c>
      <c r="AS9" s="41" t="str">
        <f t="shared" si="1"/>
        <v>1D</v>
      </c>
      <c r="AT9" s="42">
        <v>7</v>
      </c>
      <c r="AY9" s="43" t="str">
        <f t="shared" si="0"/>
        <v>1D</v>
      </c>
      <c r="AZ9" s="44">
        <v>19</v>
      </c>
      <c r="BA9" s="43" t="str">
        <f t="shared" si="2"/>
        <v>1D</v>
      </c>
    </row>
    <row r="10" spans="1:56" ht="30" customHeight="1">
      <c r="B10" s="87" t="s">
        <v>373</v>
      </c>
      <c r="C10" s="88"/>
      <c r="D10" s="88"/>
      <c r="E10" s="89"/>
      <c r="F10" s="245"/>
      <c r="G10" s="246"/>
      <c r="H10" s="246"/>
      <c r="I10" s="247"/>
      <c r="J10" s="46"/>
      <c r="K10" s="45"/>
      <c r="L10" s="45"/>
      <c r="M10" s="45"/>
      <c r="N10" s="45"/>
      <c r="O10" s="45"/>
      <c r="P10" s="260"/>
      <c r="Q10" s="261"/>
      <c r="R10" s="261"/>
      <c r="S10" s="261"/>
      <c r="T10" s="261"/>
      <c r="U10" s="262"/>
      <c r="V10" s="95">
        <v>1</v>
      </c>
      <c r="W10" s="288" t="s">
        <v>23</v>
      </c>
      <c r="X10" s="289"/>
      <c r="Y10" s="289"/>
      <c r="Z10" s="289"/>
      <c r="AA10" s="289"/>
      <c r="AB10" s="289"/>
      <c r="AC10" s="289"/>
      <c r="AD10" s="289"/>
      <c r="AE10" s="289"/>
      <c r="AF10" s="289"/>
      <c r="AG10" s="289"/>
      <c r="AH10" s="289"/>
      <c r="AI10" s="289"/>
      <c r="AJ10" s="289"/>
      <c r="AK10" s="290"/>
      <c r="AQ10" s="41">
        <v>2</v>
      </c>
      <c r="AR10" s="41" t="s">
        <v>31</v>
      </c>
      <c r="AS10" s="41" t="str">
        <f t="shared" si="1"/>
        <v>2C</v>
      </c>
      <c r="AT10" s="42">
        <v>8</v>
      </c>
      <c r="AY10" s="43" t="str">
        <f t="shared" si="0"/>
        <v>2C</v>
      </c>
      <c r="AZ10" s="44">
        <v>18</v>
      </c>
      <c r="BA10" s="43" t="str">
        <f t="shared" si="2"/>
        <v>2C</v>
      </c>
    </row>
    <row r="11" spans="1:56" ht="30" customHeight="1">
      <c r="B11" s="90" t="s">
        <v>7</v>
      </c>
      <c r="C11" s="82"/>
      <c r="D11" s="82"/>
      <c r="E11" s="83"/>
      <c r="F11" s="248" t="s">
        <v>456</v>
      </c>
      <c r="G11" s="249"/>
      <c r="H11" s="249"/>
      <c r="I11" s="250"/>
      <c r="J11" s="46"/>
      <c r="K11" s="45"/>
      <c r="L11" s="45"/>
      <c r="M11" s="45"/>
      <c r="N11" s="45"/>
      <c r="O11" s="45"/>
      <c r="P11" s="263"/>
      <c r="Q11" s="264"/>
      <c r="R11" s="264"/>
      <c r="S11" s="264"/>
      <c r="T11" s="264"/>
      <c r="U11" s="234"/>
      <c r="V11" s="91">
        <v>2</v>
      </c>
      <c r="W11" s="234" t="s">
        <v>375</v>
      </c>
      <c r="X11" s="235"/>
      <c r="Y11" s="235" t="s">
        <v>375</v>
      </c>
      <c r="Z11" s="235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6"/>
      <c r="AQ11" s="41">
        <v>3</v>
      </c>
      <c r="AR11" s="41" t="s">
        <v>38</v>
      </c>
      <c r="AS11" s="41" t="str">
        <f t="shared" si="1"/>
        <v>3B</v>
      </c>
      <c r="AT11" s="48">
        <v>9</v>
      </c>
      <c r="AY11" s="43" t="str">
        <f t="shared" si="0"/>
        <v>3B</v>
      </c>
      <c r="AZ11" s="49">
        <v>17</v>
      </c>
      <c r="BA11" s="43" t="str">
        <f t="shared" si="2"/>
        <v>3B</v>
      </c>
    </row>
    <row r="12" spans="1:56" ht="30" customHeight="1">
      <c r="B12" s="310" t="s">
        <v>32</v>
      </c>
      <c r="C12" s="311"/>
      <c r="D12" s="311"/>
      <c r="E12" s="312"/>
      <c r="F12" s="251">
        <v>43495</v>
      </c>
      <c r="G12" s="252"/>
      <c r="H12" s="252"/>
      <c r="I12" s="253"/>
      <c r="J12" s="46"/>
      <c r="K12" s="45"/>
      <c r="L12" s="45"/>
      <c r="M12" s="45"/>
      <c r="N12" s="45"/>
      <c r="O12" s="45"/>
      <c r="P12" s="263"/>
      <c r="Q12" s="264"/>
      <c r="R12" s="264"/>
      <c r="S12" s="264"/>
      <c r="T12" s="264"/>
      <c r="U12" s="234"/>
      <c r="V12" s="91">
        <v>3</v>
      </c>
      <c r="W12" s="234" t="s">
        <v>376</v>
      </c>
      <c r="X12" s="235"/>
      <c r="Y12" s="235" t="s">
        <v>376</v>
      </c>
      <c r="Z12" s="235"/>
      <c r="AA12" s="235"/>
      <c r="AB12" s="235"/>
      <c r="AC12" s="235"/>
      <c r="AD12" s="235"/>
      <c r="AE12" s="235"/>
      <c r="AF12" s="235"/>
      <c r="AG12" s="235"/>
      <c r="AH12" s="235"/>
      <c r="AI12" s="235"/>
      <c r="AJ12" s="235"/>
      <c r="AK12" s="236"/>
      <c r="AQ12" s="41">
        <v>4</v>
      </c>
      <c r="AR12" s="41" t="s">
        <v>39</v>
      </c>
      <c r="AS12" s="41" t="str">
        <f t="shared" si="1"/>
        <v>4A</v>
      </c>
      <c r="AT12" s="48">
        <v>10</v>
      </c>
      <c r="AY12" s="43" t="str">
        <f t="shared" si="0"/>
        <v>4A</v>
      </c>
      <c r="AZ12" s="49">
        <v>16</v>
      </c>
      <c r="BA12" s="43" t="str">
        <f t="shared" si="2"/>
        <v>4A</v>
      </c>
    </row>
    <row r="13" spans="1:56" ht="30" customHeight="1" thickBot="1">
      <c r="B13" s="313" t="s">
        <v>8</v>
      </c>
      <c r="C13" s="314"/>
      <c r="D13" s="314"/>
      <c r="E13" s="315"/>
      <c r="F13" s="254" t="s">
        <v>457</v>
      </c>
      <c r="G13" s="255"/>
      <c r="H13" s="255"/>
      <c r="I13" s="256"/>
      <c r="J13" s="46"/>
      <c r="K13" s="45"/>
      <c r="L13" s="45"/>
      <c r="M13" s="45"/>
      <c r="N13" s="45"/>
      <c r="O13" s="45"/>
      <c r="P13" s="263"/>
      <c r="Q13" s="264"/>
      <c r="R13" s="264"/>
      <c r="S13" s="264"/>
      <c r="T13" s="264"/>
      <c r="U13" s="234"/>
      <c r="V13" s="91">
        <v>4</v>
      </c>
      <c r="W13" s="234" t="s">
        <v>377</v>
      </c>
      <c r="X13" s="235"/>
      <c r="Y13" s="235" t="s">
        <v>377</v>
      </c>
      <c r="Z13" s="235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6"/>
      <c r="AQ13" s="41">
        <v>1</v>
      </c>
      <c r="AR13" s="41" t="s">
        <v>36</v>
      </c>
      <c r="AS13" s="41" t="str">
        <f t="shared" si="1"/>
        <v>1E</v>
      </c>
      <c r="AT13" s="48">
        <v>11</v>
      </c>
      <c r="AY13" s="43" t="str">
        <f t="shared" si="0"/>
        <v>1E</v>
      </c>
      <c r="AZ13" s="49">
        <v>15</v>
      </c>
      <c r="BA13" s="43" t="str">
        <f t="shared" si="2"/>
        <v>1E</v>
      </c>
    </row>
    <row r="14" spans="1:56" ht="30" customHeight="1" thickBot="1">
      <c r="A14" s="51"/>
      <c r="J14" s="46"/>
      <c r="K14" s="45"/>
      <c r="L14" s="45"/>
      <c r="M14" s="45"/>
      <c r="N14" s="45"/>
      <c r="O14" s="45"/>
      <c r="P14" s="282"/>
      <c r="Q14" s="283"/>
      <c r="R14" s="283"/>
      <c r="S14" s="283"/>
      <c r="T14" s="283"/>
      <c r="U14" s="284"/>
      <c r="V14" s="92">
        <v>5</v>
      </c>
      <c r="W14" s="284" t="s">
        <v>378</v>
      </c>
      <c r="X14" s="304"/>
      <c r="Y14" s="304" t="s">
        <v>379</v>
      </c>
      <c r="Z14" s="304"/>
      <c r="AA14" s="304"/>
      <c r="AB14" s="304"/>
      <c r="AC14" s="304"/>
      <c r="AD14" s="304"/>
      <c r="AE14" s="304"/>
      <c r="AF14" s="304"/>
      <c r="AG14" s="304"/>
      <c r="AH14" s="304"/>
      <c r="AI14" s="304"/>
      <c r="AJ14" s="304"/>
      <c r="AK14" s="305"/>
      <c r="AQ14" s="41">
        <v>2</v>
      </c>
      <c r="AR14" s="41" t="s">
        <v>37</v>
      </c>
      <c r="AS14" s="41" t="str">
        <f t="shared" si="1"/>
        <v>2D</v>
      </c>
      <c r="AT14" s="48">
        <v>12</v>
      </c>
      <c r="AY14" s="43" t="str">
        <f t="shared" si="0"/>
        <v>2D</v>
      </c>
      <c r="AZ14" s="49">
        <f>AZ13-1</f>
        <v>14</v>
      </c>
      <c r="BA14" s="43" t="str">
        <f t="shared" si="2"/>
        <v>2D</v>
      </c>
    </row>
    <row r="15" spans="1:56" ht="5.0999999999999996" customHeight="1" thickBot="1">
      <c r="A15" s="51"/>
      <c r="B15" s="52"/>
      <c r="C15" s="52"/>
      <c r="D15" s="53"/>
      <c r="E15" s="53"/>
      <c r="F15" s="53"/>
      <c r="G15" s="53"/>
      <c r="H15" s="45"/>
      <c r="I15" s="54"/>
      <c r="J15" s="45"/>
      <c r="K15" s="45"/>
      <c r="L15" s="45"/>
      <c r="M15" s="47"/>
      <c r="N15" s="47"/>
      <c r="O15" s="47"/>
      <c r="P15" s="47"/>
      <c r="Q15" s="47"/>
      <c r="R15" s="47"/>
      <c r="S15" s="50"/>
      <c r="T15" s="47"/>
      <c r="U15" s="55"/>
      <c r="V15" s="47"/>
      <c r="W15" s="47"/>
      <c r="X15" s="47"/>
      <c r="Y15" s="56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M15" s="57"/>
      <c r="AN15" s="57"/>
      <c r="AO15" s="57"/>
      <c r="AQ15" s="41">
        <v>3</v>
      </c>
      <c r="AR15" s="41" t="s">
        <v>31</v>
      </c>
      <c r="AS15" s="41" t="str">
        <f t="shared" si="1"/>
        <v>3C</v>
      </c>
      <c r="AT15" s="48">
        <v>13</v>
      </c>
      <c r="AY15" s="43" t="str">
        <f t="shared" si="0"/>
        <v>3C</v>
      </c>
      <c r="AZ15" s="49">
        <f t="shared" ref="AZ15:AZ26" si="3">AZ14-1</f>
        <v>13</v>
      </c>
      <c r="BA15" s="43" t="str">
        <f t="shared" si="2"/>
        <v>3C</v>
      </c>
    </row>
    <row r="16" spans="1:56" ht="23.25" customHeight="1">
      <c r="A16" s="96"/>
      <c r="B16" s="269" t="s">
        <v>9</v>
      </c>
      <c r="C16" s="269" t="s">
        <v>442</v>
      </c>
      <c r="D16" s="269" t="s">
        <v>10</v>
      </c>
      <c r="E16" s="306" t="s">
        <v>440</v>
      </c>
      <c r="F16" s="269" t="s">
        <v>11</v>
      </c>
      <c r="G16" s="238" t="s">
        <v>51</v>
      </c>
      <c r="H16" s="269" t="s">
        <v>12</v>
      </c>
      <c r="I16" s="269" t="s">
        <v>13</v>
      </c>
      <c r="J16" s="269" t="s">
        <v>14</v>
      </c>
      <c r="K16" s="240" t="s">
        <v>15</v>
      </c>
      <c r="L16" s="240"/>
      <c r="M16" s="240"/>
      <c r="N16" s="240"/>
      <c r="O16" s="240" t="s">
        <v>16</v>
      </c>
      <c r="P16" s="240"/>
      <c r="Q16" s="240"/>
      <c r="R16" s="240"/>
      <c r="S16" s="240"/>
      <c r="T16" s="240"/>
      <c r="U16" s="240"/>
      <c r="V16" s="240"/>
      <c r="W16" s="240"/>
      <c r="X16" s="240"/>
      <c r="Y16" s="240"/>
      <c r="Z16" s="240"/>
      <c r="AA16" s="240"/>
      <c r="AB16" s="240"/>
      <c r="AC16" s="269" t="s">
        <v>17</v>
      </c>
      <c r="AD16" s="269"/>
      <c r="AE16" s="269"/>
      <c r="AF16" s="269"/>
      <c r="AG16" s="269"/>
      <c r="AH16" s="269"/>
      <c r="AI16" s="269"/>
      <c r="AJ16" s="269" t="s">
        <v>380</v>
      </c>
      <c r="AK16" s="280" t="s">
        <v>381</v>
      </c>
      <c r="AM16" s="58" t="s">
        <v>18</v>
      </c>
      <c r="AN16" s="58" t="s">
        <v>35</v>
      </c>
      <c r="AQ16" s="41">
        <v>4</v>
      </c>
      <c r="AR16" s="41" t="s">
        <v>38</v>
      </c>
      <c r="AS16" s="41" t="str">
        <f t="shared" si="1"/>
        <v>4B</v>
      </c>
      <c r="AT16" s="48">
        <v>14</v>
      </c>
      <c r="AY16" s="43" t="str">
        <f t="shared" si="0"/>
        <v>4B</v>
      </c>
      <c r="AZ16" s="49">
        <f t="shared" si="3"/>
        <v>12</v>
      </c>
      <c r="BA16" s="43" t="str">
        <f t="shared" si="2"/>
        <v>4B</v>
      </c>
    </row>
    <row r="17" spans="1:53" ht="44.25" customHeight="1">
      <c r="A17" s="97"/>
      <c r="B17" s="242"/>
      <c r="C17" s="242"/>
      <c r="D17" s="242"/>
      <c r="E17" s="307"/>
      <c r="F17" s="242"/>
      <c r="G17" s="239"/>
      <c r="H17" s="242"/>
      <c r="I17" s="242"/>
      <c r="J17" s="242"/>
      <c r="K17" s="241" t="s">
        <v>19</v>
      </c>
      <c r="L17" s="241" t="s">
        <v>20</v>
      </c>
      <c r="M17" s="242" t="s">
        <v>21</v>
      </c>
      <c r="N17" s="242" t="s">
        <v>22</v>
      </c>
      <c r="O17" s="241" t="s">
        <v>23</v>
      </c>
      <c r="P17" s="241"/>
      <c r="Q17" s="241" t="s">
        <v>24</v>
      </c>
      <c r="R17" s="241"/>
      <c r="S17" s="241" t="s">
        <v>25</v>
      </c>
      <c r="T17" s="241"/>
      <c r="U17" s="241" t="s">
        <v>26</v>
      </c>
      <c r="V17" s="241"/>
      <c r="W17" s="241"/>
      <c r="X17" s="241"/>
      <c r="Y17" s="241" t="s">
        <v>27</v>
      </c>
      <c r="Z17" s="241"/>
      <c r="AA17" s="241"/>
      <c r="AB17" s="241"/>
      <c r="AC17" s="98"/>
      <c r="AD17" s="98"/>
      <c r="AE17" s="98"/>
      <c r="AF17" s="98"/>
      <c r="AG17" s="242" t="s">
        <v>370</v>
      </c>
      <c r="AH17" s="81" t="s">
        <v>28</v>
      </c>
      <c r="AI17" s="242" t="s">
        <v>29</v>
      </c>
      <c r="AJ17" s="242"/>
      <c r="AK17" s="281"/>
      <c r="AM17" s="59">
        <v>5</v>
      </c>
      <c r="AN17" s="59" t="s">
        <v>36</v>
      </c>
      <c r="AQ17" s="41">
        <v>5</v>
      </c>
      <c r="AR17" s="41" t="s">
        <v>39</v>
      </c>
      <c r="AS17" s="41" t="str">
        <f t="shared" si="1"/>
        <v>5A</v>
      </c>
      <c r="AT17" s="48">
        <v>15</v>
      </c>
      <c r="AY17" s="43" t="str">
        <f t="shared" si="0"/>
        <v>5A</v>
      </c>
      <c r="AZ17" s="49">
        <f t="shared" si="3"/>
        <v>11</v>
      </c>
      <c r="BA17" s="43" t="str">
        <f t="shared" si="2"/>
        <v>5A</v>
      </c>
    </row>
    <row r="18" spans="1:53" ht="15">
      <c r="A18" s="97"/>
      <c r="B18" s="242"/>
      <c r="C18" s="242"/>
      <c r="D18" s="242"/>
      <c r="E18" s="308"/>
      <c r="F18" s="242"/>
      <c r="G18" s="239"/>
      <c r="H18" s="242"/>
      <c r="I18" s="242"/>
      <c r="J18" s="242"/>
      <c r="K18" s="241"/>
      <c r="L18" s="241"/>
      <c r="M18" s="242"/>
      <c r="N18" s="242"/>
      <c r="O18" s="81" t="s">
        <v>30</v>
      </c>
      <c r="P18" s="81">
        <v>0.99</v>
      </c>
      <c r="Q18" s="81" t="s">
        <v>30</v>
      </c>
      <c r="R18" s="81">
        <v>0.75</v>
      </c>
      <c r="S18" s="81" t="s">
        <v>30</v>
      </c>
      <c r="T18" s="81">
        <v>0.65</v>
      </c>
      <c r="U18" s="81" t="s">
        <v>30</v>
      </c>
      <c r="V18" s="81">
        <v>0.55000000000000004</v>
      </c>
      <c r="W18" s="60"/>
      <c r="X18" s="60"/>
      <c r="Y18" s="81" t="s">
        <v>30</v>
      </c>
      <c r="Z18" s="81">
        <v>0.2</v>
      </c>
      <c r="AA18" s="60"/>
      <c r="AB18" s="60"/>
      <c r="AC18" s="86" t="s">
        <v>47</v>
      </c>
      <c r="AD18" s="98" t="s">
        <v>48</v>
      </c>
      <c r="AE18" s="98"/>
      <c r="AF18" s="98" t="s">
        <v>49</v>
      </c>
      <c r="AG18" s="242"/>
      <c r="AH18" s="81" t="s">
        <v>22</v>
      </c>
      <c r="AI18" s="242"/>
      <c r="AJ18" s="242"/>
      <c r="AK18" s="281"/>
      <c r="AM18" s="59">
        <v>4</v>
      </c>
      <c r="AN18" s="59" t="s">
        <v>37</v>
      </c>
      <c r="AQ18" s="41">
        <v>2</v>
      </c>
      <c r="AR18" s="41" t="s">
        <v>36</v>
      </c>
      <c r="AS18" s="41" t="str">
        <f t="shared" si="1"/>
        <v>2E</v>
      </c>
      <c r="AT18" s="61">
        <v>16</v>
      </c>
      <c r="AY18" s="43" t="str">
        <f t="shared" si="0"/>
        <v>2E</v>
      </c>
      <c r="AZ18" s="62">
        <f t="shared" si="3"/>
        <v>10</v>
      </c>
      <c r="BA18" s="43" t="str">
        <f t="shared" si="2"/>
        <v>2E</v>
      </c>
    </row>
    <row r="19" spans="1:53" ht="172.5" customHeight="1">
      <c r="A19" s="97"/>
      <c r="B19" s="295">
        <v>1</v>
      </c>
      <c r="C19" s="149" t="s">
        <v>50</v>
      </c>
      <c r="D19" s="149" t="s">
        <v>50</v>
      </c>
      <c r="E19" s="142" t="s">
        <v>520</v>
      </c>
      <c r="F19" s="150" t="s">
        <v>444</v>
      </c>
      <c r="G19" s="63">
        <v>33</v>
      </c>
      <c r="H19" s="120" t="str">
        <f>VLOOKUP(G19,PELIGRO,3,0)</f>
        <v xml:space="preserve">Vehículo/equipo Motorizado en Movimiento </v>
      </c>
      <c r="I19" s="120" t="str">
        <f t="shared" ref="I19:I80" si="4">VLOOKUP(G19,PELIGRO,5,0)</f>
        <v>Atropellamiento - Accidente Vehicular</v>
      </c>
      <c r="J19" s="120" t="str">
        <f t="shared" ref="J19:J80" si="5">VLOOKUP(G19,PELIGRO,7,0)</f>
        <v>1er Auxilio, lesion leve, lesion moderada, lesion incapacitante, fatalidad</v>
      </c>
      <c r="K19" s="78">
        <v>2</v>
      </c>
      <c r="L19" s="78" t="s">
        <v>31</v>
      </c>
      <c r="M19" s="78">
        <f t="shared" ref="M19:M55" si="6">IF(OR(K19="",L19=""),"",VLOOKUP(CONCATENATE(K19,L19),$AS$3:$AT$51,2,FALSE))</f>
        <v>8</v>
      </c>
      <c r="N19" s="65" t="str">
        <f>IF(M19="","",IF(AND(OR(M19&gt;16,M19=16),OR(M19&lt;25,M19=25)),"Bajo",IF(AND(OR(M19&gt;9,M19=9),OR(M19&lt;15,M19=15)),"Medio",IF(AND(OR(M19&gt;1,M19=1),OR(M19&lt;8,M19=8)),"Alto"))))</f>
        <v>Alto</v>
      </c>
      <c r="O19" s="66"/>
      <c r="P19" s="5" t="str">
        <f t="shared" ref="P19:P159" si="7">IF(O19="", "",$P$18)</f>
        <v/>
      </c>
      <c r="Q19" s="66"/>
      <c r="R19" s="5" t="str">
        <f t="shared" ref="R19:R159" si="8">IF(Q19="", "",$R$18)</f>
        <v/>
      </c>
      <c r="S19" s="67" t="s">
        <v>458</v>
      </c>
      <c r="T19" s="5">
        <f t="shared" ref="T19:T159" si="9">IF(S19="", "",$T$18)</f>
        <v>0.65</v>
      </c>
      <c r="U19" s="130" t="s">
        <v>521</v>
      </c>
      <c r="V19" s="5">
        <f t="shared" ref="V19:V159" si="10">IF(U19="", "",X19)</f>
        <v>0.55000000000000004</v>
      </c>
      <c r="W19" s="5">
        <f t="shared" ref="W19" si="11">IF(U19="","",LEN(U19)-LEN(SUBSTITUTE(U19,"•","")))</f>
        <v>5</v>
      </c>
      <c r="X19" s="5">
        <f t="shared" ref="X19" si="12">IF(W19="","",IF(W19=1,0.25,IF(AND(OR(W19&gt;2,W19=2),OR(W19&lt;4,W19=4)),0.4,IF(OR(W19&gt;5,W19=5),0.55))))</f>
        <v>0.55000000000000004</v>
      </c>
      <c r="Y19" s="118" t="s">
        <v>462</v>
      </c>
      <c r="Z19" s="5">
        <f t="shared" ref="Z19:Z159" si="13">IF(Y19="", "",AB19)</f>
        <v>0.2</v>
      </c>
      <c r="AA19" s="5">
        <f t="shared" ref="AA19" si="14">IF(Y19="","",LEN(Y19)-LEN(SUBSTITUTE(Y19,"•","")))</f>
        <v>9</v>
      </c>
      <c r="AB19" s="5">
        <f t="shared" ref="AB19" si="15">IF(AA19="","",IF(AA19=1,0.05,IF(AND(OR(AA19&gt;2,AA19=2),OR(AA19&lt;4,AA19=4)),0.12,IF(OR(AA19&gt;5,AA19=5),0.2))))</f>
        <v>0.2</v>
      </c>
      <c r="AC19" s="5">
        <f>IF(K19="","",IF(L19="","",VLOOKUP(CONCATENATE(K19,L19),$AY$3:$AZ$27,2,FALSE)))</f>
        <v>18</v>
      </c>
      <c r="AD19" s="5">
        <f t="shared" ref="AD19:AD82" si="16">ROUND(IF(COUNT(P19,R19,T19,V19,Z19)=0,"", IF(  (MAX(P19,R19,T19,V19,Z19)+ (0.5*(SUM(P19,R19,T19,V19,Z19)-MAX(P19,R19,T19,V19,Z19))))&gt;0.951, (1-0.95)*AC19,(1-( (MAX(P19,R19,T19,V19,Z19))+0.5*(SUM(P19,R19,T19,V19,Z19)-MAX(P19,R19,T19,V19,Z19))))*AC19)),0)</f>
        <v>1</v>
      </c>
      <c r="AE19" s="70">
        <f>IF(AD19="","",IF(AD19&lt;1,1,AD19))</f>
        <v>1</v>
      </c>
      <c r="AF19" s="5" t="str">
        <f>IF(IFERROR(AD19,"")="","",VLOOKUP(AD19,$AZ$3:$BA$27,2,FALSE))</f>
        <v>5E</v>
      </c>
      <c r="AG19" s="66">
        <f>IF(M19="","", IF(AF19="",M19,VLOOKUP(AF19,$AS$3:$AT$27,2,FALSE)))</f>
        <v>25</v>
      </c>
      <c r="AH19" s="65" t="str">
        <f t="shared" ref="AH19:AH82" si="17">IF(AG19="","",IF(AND(OR(AG19&gt;16,AG19=16),OR(AG19&lt;25,AG19=25)),"Bajo",IF(AND(OR(AG19&gt;9,AG19=9),OR(AG19&lt;15,AG19=15)),"Medio",IF(AND(OR(AG19&gt;1,AG19=1),OR(AG19&lt;8,AG19=8)),"Alto"))))</f>
        <v>Bajo</v>
      </c>
      <c r="AI19" s="5" t="str">
        <f>IF(N19="", "",IF(N19="ALTO","SIGNIFICATIVO", "NO SIGNIFICATIVO"))</f>
        <v>SIGNIFICATIVO</v>
      </c>
      <c r="AJ19" s="5" t="s">
        <v>441</v>
      </c>
      <c r="AK19" s="99" t="s">
        <v>459</v>
      </c>
      <c r="AM19" s="59">
        <v>3</v>
      </c>
      <c r="AN19" s="59" t="s">
        <v>31</v>
      </c>
      <c r="AQ19" s="41">
        <v>3</v>
      </c>
      <c r="AR19" s="41" t="s">
        <v>37</v>
      </c>
      <c r="AS19" s="41" t="str">
        <f t="shared" si="1"/>
        <v>3D</v>
      </c>
      <c r="AT19" s="61">
        <v>17</v>
      </c>
      <c r="AY19" s="43" t="str">
        <f t="shared" si="0"/>
        <v>3D</v>
      </c>
      <c r="AZ19" s="62">
        <f t="shared" si="3"/>
        <v>9</v>
      </c>
      <c r="BA19" s="43" t="str">
        <f t="shared" si="2"/>
        <v>3D</v>
      </c>
    </row>
    <row r="20" spans="1:53" ht="173.25" customHeight="1">
      <c r="A20" s="97"/>
      <c r="B20" s="295"/>
      <c r="C20" s="149" t="s">
        <v>50</v>
      </c>
      <c r="D20" s="149" t="s">
        <v>50</v>
      </c>
      <c r="E20" s="142" t="s">
        <v>520</v>
      </c>
      <c r="F20" s="150" t="s">
        <v>444</v>
      </c>
      <c r="G20" s="63">
        <v>40</v>
      </c>
      <c r="H20" s="64" t="str">
        <f t="shared" ref="H20:H80" si="18">VLOOKUP(G20,PELIGRO,3,0)</f>
        <v>Vías de acceso/Rampa defectuosa</v>
      </c>
      <c r="I20" s="64" t="str">
        <f t="shared" si="4"/>
        <v>Caída al mismo nivel</v>
      </c>
      <c r="J20" s="64" t="str">
        <f t="shared" si="5"/>
        <v>1er Auxilio, lesion leve, lesion moderada.</v>
      </c>
      <c r="K20" s="78">
        <v>3</v>
      </c>
      <c r="L20" s="78" t="s">
        <v>31</v>
      </c>
      <c r="M20" s="78">
        <f t="shared" si="6"/>
        <v>13</v>
      </c>
      <c r="N20" s="65" t="str">
        <f t="shared" ref="N20:N160" si="19">IF(M20="","",IF(AND(OR(M20&gt;16,M20=16),OR(M20&lt;25,M20=25)),"Bajo",IF(AND(OR(M20&gt;9,M20=9),OR(M20&lt;15,M20=15)),"Medio",IF(AND(OR(M20&gt;1,M20=1),OR(M20&lt;8,M20=8)),"Alto"))))</f>
        <v>Medio</v>
      </c>
      <c r="O20" s="66"/>
      <c r="P20" s="5" t="str">
        <f t="shared" si="7"/>
        <v/>
      </c>
      <c r="Q20" s="66"/>
      <c r="R20" s="5" t="str">
        <f t="shared" si="8"/>
        <v/>
      </c>
      <c r="S20" s="67" t="s">
        <v>301</v>
      </c>
      <c r="T20" s="5">
        <f t="shared" si="9"/>
        <v>0.65</v>
      </c>
      <c r="U20" s="130" t="s">
        <v>464</v>
      </c>
      <c r="V20" s="5">
        <f t="shared" si="10"/>
        <v>0.55000000000000004</v>
      </c>
      <c r="W20" s="5">
        <f t="shared" ref="W20:W160" si="20">IF(U20="","",LEN(U20)-LEN(SUBSTITUTE(U20,"•","")))</f>
        <v>5</v>
      </c>
      <c r="X20" s="5">
        <f t="shared" ref="X20:X160" si="21">IF(W20="","",IF(W20=1,0.25,IF(AND(OR(W20&gt;2,W20=2),OR(W20&lt;4,W20=4)),0.4,IF(OR(W20&gt;5,W20=5),0.55))))</f>
        <v>0.55000000000000004</v>
      </c>
      <c r="Y20" s="69" t="s">
        <v>460</v>
      </c>
      <c r="Z20" s="5">
        <f t="shared" si="13"/>
        <v>0.2</v>
      </c>
      <c r="AA20" s="5">
        <f t="shared" ref="AA20:AA160" si="22">IF(Y20="","",LEN(Y20)-LEN(SUBSTITUTE(Y20,"•","")))</f>
        <v>9</v>
      </c>
      <c r="AB20" s="5">
        <f t="shared" ref="AB20:AB160" si="23">IF(AA20="","",IF(AA20=1,0.05,IF(AND(OR(AA20&gt;2,AA20=2),OR(AA20&lt;4,AA20=4)),0.12,IF(OR(AA20&gt;5,AA20=5),0.2))))</f>
        <v>0.2</v>
      </c>
      <c r="AC20" s="5">
        <f>IF(K20="","",IF(L20="","",VLOOKUP(CONCATENATE(K20,L20),$AY$3:$AZ$26,2,FALSE)))</f>
        <v>13</v>
      </c>
      <c r="AD20" s="5">
        <f t="shared" si="16"/>
        <v>1</v>
      </c>
      <c r="AE20" s="70">
        <f t="shared" ref="AE20:AE83" si="24">IF(AD20="","",IF(AD20&lt;1,1,AD20))</f>
        <v>1</v>
      </c>
      <c r="AF20" s="5" t="str">
        <f>IF(IFERROR(AE20,"")="","",VLOOKUP(AE20,$AZ$3:$BA$27,2,FALSE))</f>
        <v>5E</v>
      </c>
      <c r="AG20" s="66">
        <f t="shared" ref="AG20:AG83" si="25">IF(M20="","", IF(AF20="",M20,VLOOKUP(AF20,$AS$3:$AT$27,2,FALSE)))</f>
        <v>25</v>
      </c>
      <c r="AH20" s="65" t="str">
        <f t="shared" si="17"/>
        <v>Bajo</v>
      </c>
      <c r="AI20" s="5" t="str">
        <f t="shared" ref="AI20:AI83" si="26">IF(N20="", "",IF(N20="ALTO","SIGNIFICATIVO", "NO SIGNIFICATIVO"))</f>
        <v>NO SIGNIFICATIVO</v>
      </c>
      <c r="AJ20" s="5" t="s">
        <v>441</v>
      </c>
      <c r="AK20" s="132" t="s">
        <v>461</v>
      </c>
      <c r="AM20" s="59">
        <v>2</v>
      </c>
      <c r="AN20" s="59" t="s">
        <v>38</v>
      </c>
      <c r="AQ20" s="41">
        <v>4</v>
      </c>
      <c r="AR20" s="41" t="s">
        <v>31</v>
      </c>
      <c r="AS20" s="41" t="str">
        <f t="shared" si="1"/>
        <v>4C</v>
      </c>
      <c r="AT20" s="61">
        <v>18</v>
      </c>
      <c r="AY20" s="43" t="str">
        <f t="shared" si="0"/>
        <v>4C</v>
      </c>
      <c r="AZ20" s="62">
        <f t="shared" si="3"/>
        <v>8</v>
      </c>
      <c r="BA20" s="43" t="str">
        <f t="shared" si="2"/>
        <v>4C</v>
      </c>
    </row>
    <row r="21" spans="1:53" ht="173.25" customHeight="1">
      <c r="A21" s="97"/>
      <c r="B21" s="295"/>
      <c r="C21" s="149" t="s">
        <v>50</v>
      </c>
      <c r="D21" s="149" t="s">
        <v>50</v>
      </c>
      <c r="E21" s="142" t="s">
        <v>520</v>
      </c>
      <c r="F21" s="150" t="s">
        <v>444</v>
      </c>
      <c r="G21" s="63">
        <v>5</v>
      </c>
      <c r="H21" s="131" t="str">
        <f t="shared" si="18"/>
        <v>Ruido</v>
      </c>
      <c r="I21" s="131" t="str">
        <f t="shared" si="4"/>
        <v>Exposición a Ruido</v>
      </c>
      <c r="J21" s="131" t="str">
        <f t="shared" si="5"/>
        <v>Posible enfermedad Ocupacional</v>
      </c>
      <c r="K21" s="78">
        <v>3</v>
      </c>
      <c r="L21" s="78" t="s">
        <v>31</v>
      </c>
      <c r="M21" s="78">
        <f t="shared" si="6"/>
        <v>13</v>
      </c>
      <c r="N21" s="65" t="str">
        <f t="shared" ref="N21" si="27">IF(M21="","",IF(AND(OR(M21&gt;16,M21=16),OR(M21&lt;25,M21=25)),"Bajo",IF(AND(OR(M21&gt;9,M21=9),OR(M21&lt;15,M21=15)),"Medio",IF(AND(OR(M21&gt;1,M21=1),OR(M21&lt;8,M21=8)),"Alto"))))</f>
        <v>Medio</v>
      </c>
      <c r="O21" s="66"/>
      <c r="P21" s="5" t="str">
        <f t="shared" ref="P21" si="28">IF(O21="", "",$P$18)</f>
        <v/>
      </c>
      <c r="Q21" s="66"/>
      <c r="R21" s="5" t="str">
        <f t="shared" ref="R21" si="29">IF(Q21="", "",$R$18)</f>
        <v/>
      </c>
      <c r="S21" s="67" t="s">
        <v>302</v>
      </c>
      <c r="T21" s="5">
        <f t="shared" ref="T21" si="30">IF(S21="", "",$T$18)</f>
        <v>0.65</v>
      </c>
      <c r="U21" s="130" t="s">
        <v>464</v>
      </c>
      <c r="V21" s="5">
        <f t="shared" ref="V21" si="31">IF(U21="", "",X21)</f>
        <v>0.55000000000000004</v>
      </c>
      <c r="W21" s="5">
        <f t="shared" ref="W21" si="32">IF(U21="","",LEN(U21)-LEN(SUBSTITUTE(U21,"•","")))</f>
        <v>5</v>
      </c>
      <c r="X21" s="5">
        <f t="shared" ref="X21" si="33">IF(W21="","",IF(W21=1,0.25,IF(AND(OR(W21&gt;2,W21=2),OR(W21&lt;4,W21=4)),0.4,IF(OR(W21&gt;5,W21=5),0.55))))</f>
        <v>0.55000000000000004</v>
      </c>
      <c r="Y21" s="118" t="s">
        <v>462</v>
      </c>
      <c r="Z21" s="5">
        <f t="shared" ref="Z21" si="34">IF(Y21="", "",AB21)</f>
        <v>0.2</v>
      </c>
      <c r="AA21" s="5">
        <f t="shared" ref="AA21" si="35">IF(Y21="","",LEN(Y21)-LEN(SUBSTITUTE(Y21,"•","")))</f>
        <v>9</v>
      </c>
      <c r="AB21" s="5">
        <f t="shared" ref="AB21" si="36">IF(AA21="","",IF(AA21=1,0.05,IF(AND(OR(AA21&gt;2,AA21=2),OR(AA21&lt;4,AA21=4)),0.12,IF(OR(AA21&gt;5,AA21=5),0.2))))</f>
        <v>0.2</v>
      </c>
      <c r="AC21" s="5">
        <f t="shared" ref="AC21:AC54" si="37">IF(K21="","",IF(L21="","",VLOOKUP(CONCATENATE(K21,L21),$AY$3:$AZ$51,2,FALSE)))</f>
        <v>13</v>
      </c>
      <c r="AD21" s="5">
        <f t="shared" si="16"/>
        <v>1</v>
      </c>
      <c r="AE21" s="70">
        <f t="shared" si="24"/>
        <v>1</v>
      </c>
      <c r="AF21" s="5" t="str">
        <f t="shared" ref="AF21:AF84" si="38">IF(IFERROR(AE21,"")="","",VLOOKUP(AE21,$AZ$3:$BA$27,2,FALSE))</f>
        <v>5E</v>
      </c>
      <c r="AG21" s="66">
        <f t="shared" si="25"/>
        <v>25</v>
      </c>
      <c r="AH21" s="65" t="str">
        <f t="shared" si="17"/>
        <v>Bajo</v>
      </c>
      <c r="AI21" s="5" t="str">
        <f t="shared" si="26"/>
        <v>NO SIGNIFICATIVO</v>
      </c>
      <c r="AJ21" s="5" t="s">
        <v>441</v>
      </c>
      <c r="AK21" s="99" t="s">
        <v>465</v>
      </c>
      <c r="AM21" s="59">
        <v>1</v>
      </c>
      <c r="AN21" s="59" t="s">
        <v>39</v>
      </c>
      <c r="AQ21" s="41">
        <v>5</v>
      </c>
      <c r="AR21" s="41" t="s">
        <v>38</v>
      </c>
      <c r="AS21" s="41" t="str">
        <f t="shared" si="1"/>
        <v>5B</v>
      </c>
      <c r="AT21" s="61">
        <v>19</v>
      </c>
      <c r="AY21" s="43" t="str">
        <f t="shared" si="0"/>
        <v>5B</v>
      </c>
      <c r="AZ21" s="62">
        <f t="shared" si="3"/>
        <v>7</v>
      </c>
      <c r="BA21" s="43" t="str">
        <f t="shared" si="2"/>
        <v>5B</v>
      </c>
    </row>
    <row r="22" spans="1:53" ht="171">
      <c r="A22" s="97"/>
      <c r="B22" s="295"/>
      <c r="C22" s="149" t="s">
        <v>50</v>
      </c>
      <c r="D22" s="149" t="s">
        <v>50</v>
      </c>
      <c r="E22" s="142" t="s">
        <v>366</v>
      </c>
      <c r="F22" s="142" t="s">
        <v>444</v>
      </c>
      <c r="G22" s="63">
        <v>7</v>
      </c>
      <c r="H22" s="64" t="str">
        <f t="shared" si="18"/>
        <v>Ventilación inadecuada</v>
      </c>
      <c r="I22" s="64" t="str">
        <f t="shared" si="4"/>
        <v>Exposición a Ventilación deficiente/inadecuada</v>
      </c>
      <c r="J22" s="64" t="str">
        <f t="shared" si="5"/>
        <v>Posible enfermedad No Ocupacional, posible enfermedad ocupacional</v>
      </c>
      <c r="K22" s="78">
        <v>2</v>
      </c>
      <c r="L22" s="78" t="s">
        <v>31</v>
      </c>
      <c r="M22" s="115">
        <f t="shared" si="6"/>
        <v>8</v>
      </c>
      <c r="N22" s="65" t="str">
        <f t="shared" ref="N22" si="39">IF(M22="","",IF(AND(OR(M22&gt;16,M22=16),OR(M22&lt;25,M22=25)),"Bajo",IF(AND(OR(M22&gt;9,M22=9),OR(M22&lt;15,M22=15)),"Medio",IF(AND(OR(M22&gt;1,M22=1),OR(M22&lt;8,M22=8)),"Alto"))))</f>
        <v>Alto</v>
      </c>
      <c r="O22" s="66"/>
      <c r="P22" s="5" t="str">
        <f t="shared" ref="P22" si="40">IF(O22="", "",$P$18)</f>
        <v/>
      </c>
      <c r="Q22" s="66"/>
      <c r="R22" s="5" t="str">
        <f t="shared" ref="R22" si="41">IF(Q22="", "",$R$18)</f>
        <v/>
      </c>
      <c r="S22" s="67" t="s">
        <v>466</v>
      </c>
      <c r="T22" s="5">
        <f t="shared" ref="T22" si="42">IF(S22="", "",$T$18)</f>
        <v>0.65</v>
      </c>
      <c r="U22" s="130" t="s">
        <v>464</v>
      </c>
      <c r="V22" s="5">
        <f t="shared" ref="V22" si="43">IF(U22="", "",X22)</f>
        <v>0.55000000000000004</v>
      </c>
      <c r="W22" s="5">
        <f t="shared" ref="W22" si="44">IF(U22="","",LEN(U22)-LEN(SUBSTITUTE(U22,"•","")))</f>
        <v>5</v>
      </c>
      <c r="X22" s="5">
        <f t="shared" ref="X22" si="45">IF(W22="","",IF(W22=1,0.25,IF(AND(OR(W22&gt;2,W22=2),OR(W22&lt;4,W22=4)),0.4,IF(OR(W22&gt;5,W22=5),0.55))))</f>
        <v>0.55000000000000004</v>
      </c>
      <c r="Y22" s="118" t="s">
        <v>462</v>
      </c>
      <c r="Z22" s="5">
        <f t="shared" ref="Z22" si="46">IF(Y22="", "",AB22)</f>
        <v>0.2</v>
      </c>
      <c r="AA22" s="5">
        <f t="shared" ref="AA22" si="47">IF(Y22="","",LEN(Y22)-LEN(SUBSTITUTE(Y22,"•","")))</f>
        <v>9</v>
      </c>
      <c r="AB22" s="5">
        <f t="shared" ref="AB22" si="48">IF(AA22="","",IF(AA22=1,0.05,IF(AND(OR(AA22&gt;2,AA22=2),OR(AA22&lt;4,AA22=4)),0.12,IF(OR(AA22&gt;5,AA22=5),0.2))))</f>
        <v>0.2</v>
      </c>
      <c r="AC22" s="5">
        <f t="shared" si="37"/>
        <v>18</v>
      </c>
      <c r="AD22" s="5">
        <f t="shared" si="16"/>
        <v>1</v>
      </c>
      <c r="AE22" s="70">
        <f t="shared" si="24"/>
        <v>1</v>
      </c>
      <c r="AF22" s="5" t="str">
        <f t="shared" si="38"/>
        <v>5E</v>
      </c>
      <c r="AG22" s="66">
        <f t="shared" si="25"/>
        <v>25</v>
      </c>
      <c r="AH22" s="65" t="str">
        <f t="shared" si="17"/>
        <v>Bajo</v>
      </c>
      <c r="AI22" s="5" t="str">
        <f t="shared" si="26"/>
        <v>SIGNIFICATIVO</v>
      </c>
      <c r="AJ22" s="5" t="s">
        <v>441</v>
      </c>
      <c r="AK22" s="132" t="s">
        <v>461</v>
      </c>
      <c r="AN22" s="71"/>
      <c r="AQ22" s="41">
        <v>3</v>
      </c>
      <c r="AR22" s="41" t="s">
        <v>36</v>
      </c>
      <c r="AS22" s="41" t="str">
        <f t="shared" si="1"/>
        <v>3E</v>
      </c>
      <c r="AT22" s="61">
        <v>20</v>
      </c>
      <c r="AY22" s="43" t="str">
        <f t="shared" si="0"/>
        <v>3E</v>
      </c>
      <c r="AZ22" s="62">
        <f t="shared" si="3"/>
        <v>6</v>
      </c>
      <c r="BA22" s="43" t="str">
        <f t="shared" si="2"/>
        <v>3E</v>
      </c>
    </row>
    <row r="23" spans="1:53" ht="199.5">
      <c r="A23" s="97"/>
      <c r="B23" s="295"/>
      <c r="C23" s="149" t="s">
        <v>50</v>
      </c>
      <c r="D23" s="149" t="s">
        <v>50</v>
      </c>
      <c r="E23" s="142" t="s">
        <v>366</v>
      </c>
      <c r="F23" s="150" t="s">
        <v>444</v>
      </c>
      <c r="G23" s="63">
        <v>41</v>
      </c>
      <c r="H23" s="64" t="str">
        <f t="shared" si="18"/>
        <v>Rocas inestables / talud inestable</v>
      </c>
      <c r="I23" s="64" t="str">
        <f t="shared" si="4"/>
        <v>Caída de rocas; derrumbes, desplomes</v>
      </c>
      <c r="J23" s="64" t="str">
        <f t="shared" si="5"/>
        <v>1er Auxilio, lesion leve, lesion moderada, lesion incapacitante, fatalidad</v>
      </c>
      <c r="K23" s="78">
        <v>2</v>
      </c>
      <c r="L23" s="78" t="s">
        <v>38</v>
      </c>
      <c r="M23" s="115">
        <f t="shared" si="6"/>
        <v>5</v>
      </c>
      <c r="N23" s="65" t="str">
        <f t="shared" ref="N23:N26" si="49">IF(M23="","",IF(AND(OR(M23&gt;16,M23=16),OR(M23&lt;25,M23=25)),"Bajo",IF(AND(OR(M23&gt;9,M23=9),OR(M23&lt;15,M23=15)),"Medio",IF(AND(OR(M23&gt;1,M23=1),OR(M23&lt;8,M23=8)),"Alto"))))</f>
        <v>Alto</v>
      </c>
      <c r="O23" s="66"/>
      <c r="P23" s="5" t="str">
        <f t="shared" ref="P23:P26" si="50">IF(O23="", "",$P$18)</f>
        <v/>
      </c>
      <c r="Q23" s="66"/>
      <c r="R23" s="5" t="str">
        <f t="shared" ref="R23:R26" si="51">IF(Q23="", "",$R$18)</f>
        <v/>
      </c>
      <c r="S23" s="67" t="s">
        <v>339</v>
      </c>
      <c r="T23" s="5">
        <f t="shared" ref="T23:T26" si="52">IF(S23="", "",$T$18)</f>
        <v>0.65</v>
      </c>
      <c r="U23" s="130" t="s">
        <v>464</v>
      </c>
      <c r="V23" s="5">
        <f t="shared" ref="V23:V28" si="53">IF(U23="", "",X23)</f>
        <v>0.55000000000000004</v>
      </c>
      <c r="W23" s="5">
        <f t="shared" ref="W23:W28" si="54">IF(U23="","",LEN(U23)-LEN(SUBSTITUTE(U23,"•","")))</f>
        <v>5</v>
      </c>
      <c r="X23" s="5">
        <f t="shared" ref="X23:X28" si="55">IF(W23="","",IF(W23=1,0.25,IF(AND(OR(W23&gt;2,W23=2),OR(W23&lt;4,W23=4)),0.4,IF(OR(W23&gt;5,W23=5),0.55))))</f>
        <v>0.55000000000000004</v>
      </c>
      <c r="Y23" s="118" t="s">
        <v>462</v>
      </c>
      <c r="Z23" s="5">
        <f t="shared" ref="Z23:Z25" si="56">IF(Y23="", "",AB23)</f>
        <v>0.2</v>
      </c>
      <c r="AA23" s="5">
        <f t="shared" ref="AA23:AA26" si="57">IF(Y23="","",LEN(Y23)-LEN(SUBSTITUTE(Y23,"•","")))</f>
        <v>9</v>
      </c>
      <c r="AB23" s="5">
        <f t="shared" ref="AB23:AB26" si="58">IF(AA23="","",IF(AA23=1,0.05,IF(AND(OR(AA23&gt;2,AA23=2),OR(AA23&lt;4,AA23=4)),0.12,IF(OR(AA23&gt;5,AA23=5),0.2))))</f>
        <v>0.2</v>
      </c>
      <c r="AC23" s="5">
        <f t="shared" si="37"/>
        <v>21</v>
      </c>
      <c r="AD23" s="5">
        <f t="shared" si="16"/>
        <v>1</v>
      </c>
      <c r="AE23" s="70">
        <f t="shared" si="24"/>
        <v>1</v>
      </c>
      <c r="AF23" s="5" t="str">
        <f t="shared" si="38"/>
        <v>5E</v>
      </c>
      <c r="AG23" s="66">
        <f t="shared" si="25"/>
        <v>25</v>
      </c>
      <c r="AH23" s="65" t="str">
        <f t="shared" si="17"/>
        <v>Bajo</v>
      </c>
      <c r="AI23" s="5" t="str">
        <f t="shared" si="26"/>
        <v>SIGNIFICATIVO</v>
      </c>
      <c r="AJ23" s="5" t="s">
        <v>441</v>
      </c>
      <c r="AK23" s="99" t="s">
        <v>382</v>
      </c>
      <c r="AN23" s="71"/>
      <c r="AQ23" s="41">
        <v>4</v>
      </c>
      <c r="AR23" s="41" t="s">
        <v>37</v>
      </c>
      <c r="AS23" s="41" t="str">
        <f t="shared" si="1"/>
        <v>4D</v>
      </c>
      <c r="AT23" s="61">
        <v>21</v>
      </c>
      <c r="AY23" s="43" t="str">
        <f t="shared" si="0"/>
        <v>4D</v>
      </c>
      <c r="AZ23" s="62">
        <f t="shared" si="3"/>
        <v>5</v>
      </c>
      <c r="BA23" s="43" t="str">
        <f t="shared" si="2"/>
        <v>4D</v>
      </c>
    </row>
    <row r="24" spans="1:53" ht="270.75">
      <c r="A24" s="97"/>
      <c r="B24" s="295"/>
      <c r="C24" s="143" t="s">
        <v>50</v>
      </c>
      <c r="D24" s="143" t="s">
        <v>50</v>
      </c>
      <c r="E24" s="142" t="s">
        <v>366</v>
      </c>
      <c r="F24" s="142" t="s">
        <v>444</v>
      </c>
      <c r="G24" s="63">
        <v>10</v>
      </c>
      <c r="H24" s="64" t="str">
        <f t="shared" si="18"/>
        <v>Vapores/gases/humos/Neblina</v>
      </c>
      <c r="I24" s="64" t="str">
        <f t="shared" si="4"/>
        <v>Inhalación de sustancias o agentes dañinos</v>
      </c>
      <c r="J24" s="64" t="str">
        <f t="shared" si="5"/>
        <v>1er Auxilio, fatalidad, posible enfermedad no ocupacional, posible enfermedad ocupacional</v>
      </c>
      <c r="K24" s="78">
        <v>2</v>
      </c>
      <c r="L24" s="78" t="s">
        <v>31</v>
      </c>
      <c r="M24" s="115">
        <f t="shared" si="6"/>
        <v>8</v>
      </c>
      <c r="N24" s="65" t="str">
        <f t="shared" si="49"/>
        <v>Alto</v>
      </c>
      <c r="O24" s="66"/>
      <c r="P24" s="5" t="str">
        <f t="shared" si="50"/>
        <v/>
      </c>
      <c r="Q24" s="66"/>
      <c r="R24" s="5" t="str">
        <f t="shared" si="51"/>
        <v/>
      </c>
      <c r="S24" s="67" t="s">
        <v>322</v>
      </c>
      <c r="T24" s="5">
        <f t="shared" si="52"/>
        <v>0.65</v>
      </c>
      <c r="U24" s="130" t="s">
        <v>464</v>
      </c>
      <c r="V24" s="5">
        <f t="shared" si="53"/>
        <v>0.55000000000000004</v>
      </c>
      <c r="W24" s="5">
        <f t="shared" si="54"/>
        <v>5</v>
      </c>
      <c r="X24" s="5">
        <f t="shared" si="55"/>
        <v>0.55000000000000004</v>
      </c>
      <c r="Y24" s="69" t="s">
        <v>351</v>
      </c>
      <c r="Z24" s="5">
        <f t="shared" si="56"/>
        <v>0.2</v>
      </c>
      <c r="AA24" s="5">
        <f t="shared" si="57"/>
        <v>13</v>
      </c>
      <c r="AB24" s="5">
        <f t="shared" si="58"/>
        <v>0.2</v>
      </c>
      <c r="AC24" s="5">
        <f t="shared" si="37"/>
        <v>18</v>
      </c>
      <c r="AD24" s="5">
        <f t="shared" si="16"/>
        <v>1</v>
      </c>
      <c r="AE24" s="70">
        <f t="shared" si="24"/>
        <v>1</v>
      </c>
      <c r="AF24" s="5" t="str">
        <f t="shared" si="38"/>
        <v>5E</v>
      </c>
      <c r="AG24" s="66">
        <f t="shared" si="25"/>
        <v>25</v>
      </c>
      <c r="AH24" s="65" t="str">
        <f t="shared" si="17"/>
        <v>Bajo</v>
      </c>
      <c r="AI24" s="5" t="str">
        <f t="shared" si="26"/>
        <v>SIGNIFICATIVO</v>
      </c>
      <c r="AJ24" s="5" t="s">
        <v>441</v>
      </c>
      <c r="AK24" s="99" t="s">
        <v>382</v>
      </c>
      <c r="AN24" s="71"/>
      <c r="AQ24" s="41">
        <v>5</v>
      </c>
      <c r="AR24" s="41" t="s">
        <v>31</v>
      </c>
      <c r="AS24" s="41" t="str">
        <f t="shared" si="1"/>
        <v>5C</v>
      </c>
      <c r="AT24" s="61">
        <v>22</v>
      </c>
      <c r="AY24" s="43" t="str">
        <f t="shared" si="0"/>
        <v>5C</v>
      </c>
      <c r="AZ24" s="62">
        <f t="shared" si="3"/>
        <v>4</v>
      </c>
      <c r="BA24" s="43" t="str">
        <f t="shared" si="2"/>
        <v>5C</v>
      </c>
    </row>
    <row r="25" spans="1:53" ht="342">
      <c r="A25" s="97"/>
      <c r="B25" s="295"/>
      <c r="C25" s="143" t="s">
        <v>50</v>
      </c>
      <c r="D25" s="143" t="s">
        <v>50</v>
      </c>
      <c r="E25" s="142" t="s">
        <v>366</v>
      </c>
      <c r="F25" s="142" t="s">
        <v>444</v>
      </c>
      <c r="G25" s="63">
        <v>35</v>
      </c>
      <c r="H25" s="64" t="str">
        <f t="shared" si="18"/>
        <v>Barrera / bloqueo inadecuado</v>
      </c>
      <c r="I25" s="64" t="str">
        <f t="shared" si="4"/>
        <v>Caída a distinto nivel / atropellamiento.</v>
      </c>
      <c r="J25" s="64" t="str">
        <f t="shared" si="5"/>
        <v>1er Auxilio, lesion leve, lesion moderada, lesion incapacitante, fatalidad</v>
      </c>
      <c r="K25" s="78">
        <v>2</v>
      </c>
      <c r="L25" s="78" t="s">
        <v>31</v>
      </c>
      <c r="M25" s="115">
        <f t="shared" si="6"/>
        <v>8</v>
      </c>
      <c r="N25" s="65" t="str">
        <f t="shared" si="49"/>
        <v>Alto</v>
      </c>
      <c r="O25" s="66"/>
      <c r="P25" s="5" t="str">
        <f t="shared" si="50"/>
        <v/>
      </c>
      <c r="Q25" s="66"/>
      <c r="R25" s="5" t="str">
        <f t="shared" si="51"/>
        <v/>
      </c>
      <c r="S25" s="67" t="s">
        <v>463</v>
      </c>
      <c r="T25" s="5">
        <f t="shared" si="52"/>
        <v>0.65</v>
      </c>
      <c r="U25" s="68" t="s">
        <v>390</v>
      </c>
      <c r="V25" s="5">
        <f t="shared" si="53"/>
        <v>0.55000000000000004</v>
      </c>
      <c r="W25" s="5">
        <f t="shared" si="54"/>
        <v>10</v>
      </c>
      <c r="X25" s="5">
        <f t="shared" si="55"/>
        <v>0.55000000000000004</v>
      </c>
      <c r="Y25" s="69" t="s">
        <v>351</v>
      </c>
      <c r="Z25" s="5">
        <f t="shared" si="56"/>
        <v>0.2</v>
      </c>
      <c r="AA25" s="5">
        <f t="shared" si="57"/>
        <v>13</v>
      </c>
      <c r="AB25" s="5">
        <f t="shared" si="58"/>
        <v>0.2</v>
      </c>
      <c r="AC25" s="5">
        <f t="shared" si="37"/>
        <v>18</v>
      </c>
      <c r="AD25" s="5">
        <f t="shared" si="16"/>
        <v>1</v>
      </c>
      <c r="AE25" s="70">
        <f t="shared" si="24"/>
        <v>1</v>
      </c>
      <c r="AF25" s="5" t="str">
        <f t="shared" si="38"/>
        <v>5E</v>
      </c>
      <c r="AG25" s="66">
        <f t="shared" si="25"/>
        <v>25</v>
      </c>
      <c r="AH25" s="65" t="str">
        <f t="shared" si="17"/>
        <v>Bajo</v>
      </c>
      <c r="AI25" s="5" t="str">
        <f t="shared" si="26"/>
        <v>SIGNIFICATIVO</v>
      </c>
      <c r="AJ25" s="5" t="s">
        <v>441</v>
      </c>
      <c r="AK25" s="99" t="s">
        <v>382</v>
      </c>
      <c r="AN25" s="71"/>
      <c r="AQ25" s="41">
        <v>4</v>
      </c>
      <c r="AR25" s="41" t="s">
        <v>36</v>
      </c>
      <c r="AS25" s="41" t="str">
        <f t="shared" si="1"/>
        <v>4E</v>
      </c>
      <c r="AT25" s="61">
        <v>23</v>
      </c>
      <c r="AY25" s="43" t="str">
        <f t="shared" si="0"/>
        <v>4E</v>
      </c>
      <c r="AZ25" s="62">
        <f t="shared" si="3"/>
        <v>3</v>
      </c>
      <c r="BA25" s="43" t="str">
        <f t="shared" si="2"/>
        <v>4E</v>
      </c>
    </row>
    <row r="26" spans="1:53" ht="342">
      <c r="A26" s="97"/>
      <c r="B26" s="295"/>
      <c r="C26" s="143" t="s">
        <v>50</v>
      </c>
      <c r="D26" s="143" t="s">
        <v>50</v>
      </c>
      <c r="E26" s="142" t="s">
        <v>366</v>
      </c>
      <c r="F26" s="142" t="s">
        <v>444</v>
      </c>
      <c r="G26" s="63">
        <v>36</v>
      </c>
      <c r="H26" s="64" t="str">
        <f t="shared" si="18"/>
        <v>Congestión o espacios restringidos</v>
      </c>
      <c r="I26" s="64" t="str">
        <f t="shared" si="4"/>
        <v>Golpeado contra (Chocar contra algo); caída al mismo nivel)</v>
      </c>
      <c r="J26" s="64" t="str">
        <f t="shared" si="5"/>
        <v>1er Auxilio, lesion leve, lesion moderada.</v>
      </c>
      <c r="K26" s="78">
        <v>2</v>
      </c>
      <c r="L26" s="78" t="s">
        <v>31</v>
      </c>
      <c r="M26" s="115">
        <f t="shared" si="6"/>
        <v>8</v>
      </c>
      <c r="N26" s="65" t="str">
        <f t="shared" si="49"/>
        <v>Alto</v>
      </c>
      <c r="O26" s="66"/>
      <c r="P26" s="5" t="str">
        <f t="shared" si="50"/>
        <v/>
      </c>
      <c r="Q26" s="66"/>
      <c r="R26" s="5" t="str">
        <f t="shared" si="51"/>
        <v/>
      </c>
      <c r="S26" s="67" t="s">
        <v>359</v>
      </c>
      <c r="T26" s="5">
        <f t="shared" si="52"/>
        <v>0.65</v>
      </c>
      <c r="U26" s="68" t="s">
        <v>390</v>
      </c>
      <c r="V26" s="5">
        <f t="shared" si="53"/>
        <v>0.55000000000000004</v>
      </c>
      <c r="W26" s="5">
        <f t="shared" si="54"/>
        <v>10</v>
      </c>
      <c r="X26" s="5">
        <f t="shared" si="55"/>
        <v>0.55000000000000004</v>
      </c>
      <c r="Y26" s="69" t="s">
        <v>351</v>
      </c>
      <c r="Z26" s="5">
        <f t="shared" si="13"/>
        <v>0.2</v>
      </c>
      <c r="AA26" s="5">
        <f t="shared" si="57"/>
        <v>13</v>
      </c>
      <c r="AB26" s="5">
        <f t="shared" si="58"/>
        <v>0.2</v>
      </c>
      <c r="AC26" s="5">
        <f t="shared" si="37"/>
        <v>18</v>
      </c>
      <c r="AD26" s="5">
        <f t="shared" si="16"/>
        <v>1</v>
      </c>
      <c r="AE26" s="70">
        <f t="shared" si="24"/>
        <v>1</v>
      </c>
      <c r="AF26" s="5" t="str">
        <f t="shared" si="38"/>
        <v>5E</v>
      </c>
      <c r="AG26" s="66">
        <f t="shared" si="25"/>
        <v>25</v>
      </c>
      <c r="AH26" s="65" t="str">
        <f t="shared" si="17"/>
        <v>Bajo</v>
      </c>
      <c r="AI26" s="5" t="str">
        <f t="shared" si="26"/>
        <v>SIGNIFICATIVO</v>
      </c>
      <c r="AJ26" s="5" t="s">
        <v>441</v>
      </c>
      <c r="AK26" s="99" t="s">
        <v>382</v>
      </c>
      <c r="AN26" s="71"/>
      <c r="AQ26" s="41">
        <v>5</v>
      </c>
      <c r="AR26" s="41" t="s">
        <v>37</v>
      </c>
      <c r="AS26" s="41" t="str">
        <f t="shared" si="1"/>
        <v>5D</v>
      </c>
      <c r="AT26" s="61">
        <v>24</v>
      </c>
      <c r="AY26" s="43" t="str">
        <f t="shared" si="0"/>
        <v>5D</v>
      </c>
      <c r="AZ26" s="62">
        <f t="shared" si="3"/>
        <v>2</v>
      </c>
      <c r="BA26" s="43" t="str">
        <f t="shared" si="2"/>
        <v>5D</v>
      </c>
    </row>
    <row r="27" spans="1:53" ht="342">
      <c r="A27" s="97"/>
      <c r="B27" s="295"/>
      <c r="C27" s="143" t="s">
        <v>50</v>
      </c>
      <c r="D27" s="143" t="s">
        <v>50</v>
      </c>
      <c r="E27" s="142" t="s">
        <v>366</v>
      </c>
      <c r="F27" s="142" t="s">
        <v>444</v>
      </c>
      <c r="G27" s="63">
        <v>45</v>
      </c>
      <c r="H27" s="64" t="str">
        <f t="shared" si="18"/>
        <v>Superficie irregular</v>
      </c>
      <c r="I27" s="64" t="str">
        <f t="shared" si="4"/>
        <v>Caída al mismo nivel</v>
      </c>
      <c r="J27" s="64" t="str">
        <f t="shared" si="5"/>
        <v>1er Auxilio, lesion leve, lesion moderada, lesion incapacitante.</v>
      </c>
      <c r="K27" s="78">
        <v>3</v>
      </c>
      <c r="L27" s="78" t="s">
        <v>31</v>
      </c>
      <c r="M27" s="78">
        <f t="shared" si="6"/>
        <v>13</v>
      </c>
      <c r="N27" s="65" t="str">
        <f t="shared" ref="N27:N32" si="59">IF(M27="","",IF(AND(OR(M27&gt;16,M27=16),OR(M27&lt;25,M27=25)),"Bajo",IF(AND(OR(M27&gt;9,M27=9),OR(M27&lt;15,M27=15)),"Medio",IF(AND(OR(M27&gt;1,M27=1),OR(M27&lt;8,M27=8)),"Alto"))))</f>
        <v>Medio</v>
      </c>
      <c r="O27" s="66"/>
      <c r="P27" s="5" t="str">
        <f t="shared" ref="P27:P32" si="60">IF(O27="", "",$P$18)</f>
        <v/>
      </c>
      <c r="Q27" s="66"/>
      <c r="R27" s="5" t="str">
        <f t="shared" ref="R27:R32" si="61">IF(Q27="", "",$R$18)</f>
        <v/>
      </c>
      <c r="S27" s="67" t="s">
        <v>301</v>
      </c>
      <c r="T27" s="5">
        <f t="shared" ref="T27:T32" si="62">IF(S27="", "",$T$18)</f>
        <v>0.65</v>
      </c>
      <c r="U27" s="68" t="s">
        <v>390</v>
      </c>
      <c r="V27" s="5">
        <f t="shared" si="53"/>
        <v>0.55000000000000004</v>
      </c>
      <c r="W27" s="5">
        <f t="shared" si="54"/>
        <v>10</v>
      </c>
      <c r="X27" s="5">
        <f t="shared" si="55"/>
        <v>0.55000000000000004</v>
      </c>
      <c r="Y27" s="69" t="s">
        <v>351</v>
      </c>
      <c r="Z27" s="5">
        <f t="shared" si="13"/>
        <v>0.2</v>
      </c>
      <c r="AA27" s="5">
        <f t="shared" ref="AA27:AA32" si="63">IF(Y27="","",LEN(Y27)-LEN(SUBSTITUTE(Y27,"•","")))</f>
        <v>13</v>
      </c>
      <c r="AB27" s="5">
        <f t="shared" ref="AB27:AB32" si="64">IF(AA27="","",IF(AA27=1,0.05,IF(AND(OR(AA27&gt;2,AA27=2),OR(AA27&lt;4,AA27=4)),0.12,IF(OR(AA27&gt;5,AA27=5),0.2))))</f>
        <v>0.2</v>
      </c>
      <c r="AC27" s="5">
        <f t="shared" si="37"/>
        <v>13</v>
      </c>
      <c r="AD27" s="5">
        <f t="shared" si="16"/>
        <v>1</v>
      </c>
      <c r="AE27" s="70">
        <f t="shared" si="24"/>
        <v>1</v>
      </c>
      <c r="AF27" s="5" t="str">
        <f t="shared" si="38"/>
        <v>5E</v>
      </c>
      <c r="AG27" s="66">
        <f t="shared" si="25"/>
        <v>25</v>
      </c>
      <c r="AH27" s="65" t="str">
        <f t="shared" si="17"/>
        <v>Bajo</v>
      </c>
      <c r="AI27" s="5" t="str">
        <f t="shared" si="26"/>
        <v>NO SIGNIFICATIVO</v>
      </c>
      <c r="AJ27" s="5" t="s">
        <v>441</v>
      </c>
      <c r="AK27" s="99" t="s">
        <v>382</v>
      </c>
      <c r="AN27" s="71"/>
      <c r="AQ27" s="41">
        <v>5</v>
      </c>
      <c r="AR27" s="41" t="s">
        <v>36</v>
      </c>
      <c r="AS27" s="41" t="str">
        <f t="shared" si="1"/>
        <v>5E</v>
      </c>
      <c r="AT27" s="61">
        <v>25</v>
      </c>
      <c r="AY27" s="43" t="str">
        <f t="shared" si="0"/>
        <v>5E</v>
      </c>
      <c r="AZ27" s="62">
        <f>AZ26-1</f>
        <v>1</v>
      </c>
      <c r="BA27" s="43" t="str">
        <f>AY27</f>
        <v>5E</v>
      </c>
    </row>
    <row r="28" spans="1:53" ht="342">
      <c r="A28" s="97"/>
      <c r="B28" s="295"/>
      <c r="C28" s="143" t="s">
        <v>50</v>
      </c>
      <c r="D28" s="143" t="s">
        <v>50</v>
      </c>
      <c r="E28" s="142" t="s">
        <v>366</v>
      </c>
      <c r="F28" s="142" t="s">
        <v>444</v>
      </c>
      <c r="G28" s="63">
        <v>47</v>
      </c>
      <c r="H28" s="64" t="str">
        <f t="shared" si="18"/>
        <v>Superficie Resbaladiza</v>
      </c>
      <c r="I28" s="64" t="str">
        <f t="shared" si="4"/>
        <v>Caída a mismo nivel</v>
      </c>
      <c r="J28" s="64" t="str">
        <f t="shared" si="5"/>
        <v>1er Auxilio, lesion leve, lesion moderada, lesion incapacitante</v>
      </c>
      <c r="K28" s="78">
        <v>3</v>
      </c>
      <c r="L28" s="78" t="s">
        <v>31</v>
      </c>
      <c r="M28" s="78">
        <f t="shared" si="6"/>
        <v>13</v>
      </c>
      <c r="N28" s="65" t="str">
        <f t="shared" ref="N28" si="65">IF(M28="","",IF(AND(OR(M28&gt;16,M28=16),OR(M28&lt;25,M28=25)),"Bajo",IF(AND(OR(M28&gt;9,M28=9),OR(M28&lt;15,M28=15)),"Medio",IF(AND(OR(M28&gt;1,M28=1),OR(M28&lt;8,M28=8)),"Alto"))))</f>
        <v>Medio</v>
      </c>
      <c r="O28" s="78"/>
      <c r="P28" s="78"/>
      <c r="Q28" s="65"/>
      <c r="R28" s="66"/>
      <c r="S28" s="5" t="s">
        <v>308</v>
      </c>
      <c r="T28" s="66">
        <f t="shared" si="62"/>
        <v>0.65</v>
      </c>
      <c r="U28" s="68" t="s">
        <v>390</v>
      </c>
      <c r="V28" s="5">
        <f t="shared" si="53"/>
        <v>0.55000000000000004</v>
      </c>
      <c r="W28" s="5">
        <f t="shared" si="54"/>
        <v>10</v>
      </c>
      <c r="X28" s="5">
        <f t="shared" si="55"/>
        <v>0.55000000000000004</v>
      </c>
      <c r="Y28" s="69" t="s">
        <v>351</v>
      </c>
      <c r="Z28" s="5">
        <f t="shared" si="13"/>
        <v>0.2</v>
      </c>
      <c r="AA28" s="5">
        <f t="shared" ref="AA28" si="66">IF(Y28="","",LEN(Y28)-LEN(SUBSTITUTE(Y28,"•","")))</f>
        <v>13</v>
      </c>
      <c r="AB28" s="5">
        <f t="shared" ref="AB28" si="67">IF(AA28="","",IF(AA28=1,0.05,IF(AND(OR(AA28&gt;2,AA28=2),OR(AA28&lt;4,AA28=4)),0.12,IF(OR(AA28&gt;5,AA28=5),0.2))))</f>
        <v>0.2</v>
      </c>
      <c r="AC28" s="5">
        <f t="shared" si="37"/>
        <v>13</v>
      </c>
      <c r="AD28" s="5">
        <f t="shared" si="16"/>
        <v>1</v>
      </c>
      <c r="AE28" s="70">
        <f t="shared" si="24"/>
        <v>1</v>
      </c>
      <c r="AF28" s="5" t="str">
        <f t="shared" si="38"/>
        <v>5E</v>
      </c>
      <c r="AG28" s="66">
        <f t="shared" si="25"/>
        <v>25</v>
      </c>
      <c r="AH28" s="65" t="str">
        <f t="shared" si="17"/>
        <v>Bajo</v>
      </c>
      <c r="AI28" s="5" t="str">
        <f t="shared" si="26"/>
        <v>NO SIGNIFICATIVO</v>
      </c>
      <c r="AJ28" s="5" t="s">
        <v>441</v>
      </c>
      <c r="AK28" s="99" t="s">
        <v>382</v>
      </c>
      <c r="AL28" s="30"/>
      <c r="AN28" s="71"/>
      <c r="AQ28" s="30"/>
      <c r="AR28" s="30"/>
      <c r="AS28" s="30"/>
      <c r="AT28" s="30"/>
      <c r="AU28" s="30"/>
      <c r="AY28" s="31"/>
      <c r="AZ28" s="31"/>
      <c r="BA28" s="31"/>
    </row>
    <row r="29" spans="1:53" ht="342">
      <c r="A29" s="97"/>
      <c r="B29" s="295"/>
      <c r="C29" s="143" t="s">
        <v>50</v>
      </c>
      <c r="D29" s="143" t="s">
        <v>50</v>
      </c>
      <c r="E29" s="142" t="s">
        <v>366</v>
      </c>
      <c r="F29" s="142" t="s">
        <v>444</v>
      </c>
      <c r="G29" s="63">
        <v>50</v>
      </c>
      <c r="H29" s="64" t="str">
        <f t="shared" si="18"/>
        <v>Equipos o instalaciones eléctricas energizadas</v>
      </c>
      <c r="I29" s="64" t="str">
        <f t="shared" si="4"/>
        <v>Contacto directo / indirecto / inducción con energía eléctrica</v>
      </c>
      <c r="J29" s="64" t="str">
        <f t="shared" si="5"/>
        <v>1er Auxilio, lesion leve, lesion moderada, posible enfermedad ocupacional, fatalidad</v>
      </c>
      <c r="K29" s="78">
        <v>2</v>
      </c>
      <c r="L29" s="78" t="s">
        <v>31</v>
      </c>
      <c r="M29" s="115">
        <f t="shared" si="6"/>
        <v>8</v>
      </c>
      <c r="N29" s="65" t="str">
        <f t="shared" si="59"/>
        <v>Alto</v>
      </c>
      <c r="O29" s="66"/>
      <c r="P29" s="5" t="str">
        <f t="shared" si="60"/>
        <v/>
      </c>
      <c r="Q29" s="66"/>
      <c r="R29" s="5" t="str">
        <f t="shared" si="61"/>
        <v/>
      </c>
      <c r="S29" s="67" t="s">
        <v>360</v>
      </c>
      <c r="T29" s="5">
        <f t="shared" si="62"/>
        <v>0.65</v>
      </c>
      <c r="U29" s="68" t="s">
        <v>390</v>
      </c>
      <c r="V29" s="5">
        <f t="shared" ref="V29:V32" si="68">IF(U29="", "",X29)</f>
        <v>0.55000000000000004</v>
      </c>
      <c r="W29" s="5">
        <f t="shared" ref="W29:W32" si="69">IF(U29="","",LEN(U29)-LEN(SUBSTITUTE(U29,"•","")))</f>
        <v>10</v>
      </c>
      <c r="X29" s="5">
        <f t="shared" ref="X29:X32" si="70">IF(W29="","",IF(W29=1,0.25,IF(AND(OR(W29&gt;2,W29=2),OR(W29&lt;4,W29=4)),0.4,IF(OR(W29&gt;5,W29=5),0.55))))</f>
        <v>0.55000000000000004</v>
      </c>
      <c r="Y29" s="69" t="s">
        <v>351</v>
      </c>
      <c r="Z29" s="5">
        <f t="shared" ref="Z29:Z32" si="71">IF(Y29="", "",AB29)</f>
        <v>0.2</v>
      </c>
      <c r="AA29" s="5">
        <f t="shared" si="63"/>
        <v>13</v>
      </c>
      <c r="AB29" s="5">
        <f t="shared" si="64"/>
        <v>0.2</v>
      </c>
      <c r="AC29" s="5">
        <f t="shared" si="37"/>
        <v>18</v>
      </c>
      <c r="AD29" s="5">
        <f t="shared" si="16"/>
        <v>1</v>
      </c>
      <c r="AE29" s="70">
        <f t="shared" si="24"/>
        <v>1</v>
      </c>
      <c r="AF29" s="5" t="str">
        <f t="shared" si="38"/>
        <v>5E</v>
      </c>
      <c r="AG29" s="66">
        <f t="shared" si="25"/>
        <v>25</v>
      </c>
      <c r="AH29" s="65" t="str">
        <f t="shared" si="17"/>
        <v>Bajo</v>
      </c>
      <c r="AI29" s="5" t="str">
        <f t="shared" si="26"/>
        <v>SIGNIFICATIVO</v>
      </c>
      <c r="AJ29" s="5" t="s">
        <v>441</v>
      </c>
      <c r="AK29" s="99" t="s">
        <v>382</v>
      </c>
      <c r="AN29" s="71"/>
      <c r="AQ29" s="30"/>
      <c r="AR29" s="30"/>
      <c r="AS29" s="30"/>
      <c r="AT29" s="30"/>
      <c r="AU29" s="30"/>
      <c r="AY29" s="31"/>
      <c r="AZ29" s="31"/>
      <c r="BA29" s="31"/>
    </row>
    <row r="30" spans="1:53" ht="342">
      <c r="A30" s="97"/>
      <c r="B30" s="295"/>
      <c r="C30" s="143" t="s">
        <v>50</v>
      </c>
      <c r="D30" s="143" t="s">
        <v>50</v>
      </c>
      <c r="E30" s="142" t="s">
        <v>366</v>
      </c>
      <c r="F30" s="142" t="s">
        <v>444</v>
      </c>
      <c r="G30" s="63">
        <v>67</v>
      </c>
      <c r="H30" s="64" t="str">
        <f t="shared" si="18"/>
        <v>Usar equipos defectuoso</v>
      </c>
      <c r="I30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0" s="64" t="str">
        <f t="shared" si="5"/>
        <v>1er Auxilio, lesion leve, lesion moderada, lesion incapacitante, fatalidad</v>
      </c>
      <c r="K30" s="78">
        <v>2</v>
      </c>
      <c r="L30" s="78" t="s">
        <v>31</v>
      </c>
      <c r="M30" s="115">
        <f t="shared" si="6"/>
        <v>8</v>
      </c>
      <c r="N30" s="65" t="str">
        <f t="shared" si="59"/>
        <v>Alto</v>
      </c>
      <c r="O30" s="66"/>
      <c r="P30" s="5" t="str">
        <f t="shared" si="60"/>
        <v/>
      </c>
      <c r="Q30" s="66"/>
      <c r="R30" s="5" t="str">
        <f t="shared" si="61"/>
        <v/>
      </c>
      <c r="S30" s="67" t="s">
        <v>309</v>
      </c>
      <c r="T30" s="5">
        <f t="shared" si="62"/>
        <v>0.65</v>
      </c>
      <c r="U30" s="68" t="s">
        <v>390</v>
      </c>
      <c r="V30" s="5">
        <f t="shared" si="68"/>
        <v>0.55000000000000004</v>
      </c>
      <c r="W30" s="5">
        <f t="shared" si="69"/>
        <v>10</v>
      </c>
      <c r="X30" s="5">
        <f t="shared" si="70"/>
        <v>0.55000000000000004</v>
      </c>
      <c r="Y30" s="69" t="s">
        <v>351</v>
      </c>
      <c r="Z30" s="5">
        <f t="shared" si="71"/>
        <v>0.2</v>
      </c>
      <c r="AA30" s="5">
        <f t="shared" si="63"/>
        <v>13</v>
      </c>
      <c r="AB30" s="5">
        <f t="shared" si="64"/>
        <v>0.2</v>
      </c>
      <c r="AC30" s="5">
        <f t="shared" si="37"/>
        <v>18</v>
      </c>
      <c r="AD30" s="5">
        <f t="shared" si="16"/>
        <v>1</v>
      </c>
      <c r="AE30" s="70">
        <f t="shared" si="24"/>
        <v>1</v>
      </c>
      <c r="AF30" s="5" t="str">
        <f t="shared" si="38"/>
        <v>5E</v>
      </c>
      <c r="AG30" s="66">
        <f t="shared" si="25"/>
        <v>25</v>
      </c>
      <c r="AH30" s="65" t="str">
        <f t="shared" si="17"/>
        <v>Bajo</v>
      </c>
      <c r="AI30" s="5" t="str">
        <f t="shared" si="26"/>
        <v>SIGNIFICATIVO</v>
      </c>
      <c r="AJ30" s="5" t="s">
        <v>441</v>
      </c>
      <c r="AK30" s="99" t="s">
        <v>382</v>
      </c>
      <c r="AN30" s="71"/>
      <c r="AQ30" s="30"/>
      <c r="AR30" s="30"/>
      <c r="AS30" s="30"/>
      <c r="AT30" s="30"/>
      <c r="AU30" s="30"/>
      <c r="AY30" s="31"/>
      <c r="AZ30" s="31"/>
      <c r="BA30" s="31"/>
    </row>
    <row r="31" spans="1:53" ht="342">
      <c r="A31" s="97"/>
      <c r="B31" s="295"/>
      <c r="C31" s="143" t="s">
        <v>50</v>
      </c>
      <c r="D31" s="143" t="s">
        <v>50</v>
      </c>
      <c r="E31" s="142" t="s">
        <v>366</v>
      </c>
      <c r="F31" s="142" t="s">
        <v>444</v>
      </c>
      <c r="G31" s="63">
        <v>62</v>
      </c>
      <c r="H31" s="64" t="str">
        <f t="shared" si="18"/>
        <v>Operar equipos sin autorización</v>
      </c>
      <c r="I31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1" s="64" t="str">
        <f t="shared" si="5"/>
        <v>1er Auxilio, lesion leve, lesion moderada, lesion incapacitante, fatalidad</v>
      </c>
      <c r="K31" s="78">
        <v>2</v>
      </c>
      <c r="L31" s="78" t="s">
        <v>31</v>
      </c>
      <c r="M31" s="115">
        <f t="shared" si="6"/>
        <v>8</v>
      </c>
      <c r="N31" s="65" t="str">
        <f t="shared" si="59"/>
        <v>Alto</v>
      </c>
      <c r="O31" s="66"/>
      <c r="P31" s="5" t="str">
        <f t="shared" si="60"/>
        <v/>
      </c>
      <c r="Q31" s="66"/>
      <c r="R31" s="5" t="str">
        <f t="shared" si="61"/>
        <v/>
      </c>
      <c r="S31" s="67"/>
      <c r="T31" s="5" t="str">
        <f t="shared" si="62"/>
        <v/>
      </c>
      <c r="U31" s="68" t="s">
        <v>390</v>
      </c>
      <c r="V31" s="5">
        <f t="shared" si="68"/>
        <v>0.55000000000000004</v>
      </c>
      <c r="W31" s="5">
        <f t="shared" si="69"/>
        <v>10</v>
      </c>
      <c r="X31" s="5">
        <f t="shared" si="70"/>
        <v>0.55000000000000004</v>
      </c>
      <c r="Y31" s="69" t="s">
        <v>351</v>
      </c>
      <c r="Z31" s="5">
        <f t="shared" si="71"/>
        <v>0.2</v>
      </c>
      <c r="AA31" s="5">
        <f t="shared" si="63"/>
        <v>13</v>
      </c>
      <c r="AB31" s="5">
        <f t="shared" si="64"/>
        <v>0.2</v>
      </c>
      <c r="AC31" s="5">
        <f t="shared" si="37"/>
        <v>18</v>
      </c>
      <c r="AD31" s="5">
        <f t="shared" si="16"/>
        <v>6</v>
      </c>
      <c r="AE31" s="70">
        <f t="shared" si="24"/>
        <v>6</v>
      </c>
      <c r="AF31" s="5" t="str">
        <f t="shared" si="38"/>
        <v>3E</v>
      </c>
      <c r="AG31" s="66">
        <f t="shared" si="25"/>
        <v>20</v>
      </c>
      <c r="AH31" s="65" t="str">
        <f t="shared" si="17"/>
        <v>Bajo</v>
      </c>
      <c r="AI31" s="5" t="str">
        <f t="shared" si="26"/>
        <v>SIGNIFICATIVO</v>
      </c>
      <c r="AJ31" s="5" t="s">
        <v>441</v>
      </c>
      <c r="AK31" s="99" t="s">
        <v>382</v>
      </c>
      <c r="AN31" s="71"/>
      <c r="AQ31" s="30"/>
      <c r="AR31" s="30"/>
      <c r="AS31" s="30"/>
      <c r="AT31" s="30"/>
      <c r="AU31" s="30"/>
      <c r="AY31" s="31"/>
      <c r="AZ31" s="31"/>
      <c r="BA31" s="31"/>
    </row>
    <row r="32" spans="1:53" ht="342">
      <c r="A32" s="97"/>
      <c r="B32" s="295"/>
      <c r="C32" s="143" t="s">
        <v>50</v>
      </c>
      <c r="D32" s="143" t="s">
        <v>50</v>
      </c>
      <c r="E32" s="142" t="s">
        <v>366</v>
      </c>
      <c r="F32" s="142" t="s">
        <v>444</v>
      </c>
      <c r="G32" s="63">
        <v>65</v>
      </c>
      <c r="H32" s="64" t="str">
        <f t="shared" si="18"/>
        <v>Operar a velocidad inadecuada</v>
      </c>
      <c r="I32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2" s="64" t="str">
        <f t="shared" si="5"/>
        <v>1er Auxilio, lesion leve, lesion moderada, lesion incapacitante, fatalidad</v>
      </c>
      <c r="K32" s="78">
        <v>2</v>
      </c>
      <c r="L32" s="78" t="s">
        <v>31</v>
      </c>
      <c r="M32" s="115">
        <f t="shared" si="6"/>
        <v>8</v>
      </c>
      <c r="N32" s="65" t="str">
        <f t="shared" si="59"/>
        <v>Alto</v>
      </c>
      <c r="O32" s="66"/>
      <c r="P32" s="5" t="str">
        <f t="shared" si="60"/>
        <v/>
      </c>
      <c r="Q32" s="66"/>
      <c r="R32" s="5" t="str">
        <f t="shared" si="61"/>
        <v/>
      </c>
      <c r="S32" s="67" t="s">
        <v>342</v>
      </c>
      <c r="T32" s="5">
        <f t="shared" si="62"/>
        <v>0.65</v>
      </c>
      <c r="U32" s="68" t="s">
        <v>390</v>
      </c>
      <c r="V32" s="5">
        <f t="shared" si="68"/>
        <v>0.55000000000000004</v>
      </c>
      <c r="W32" s="5">
        <f t="shared" si="69"/>
        <v>10</v>
      </c>
      <c r="X32" s="5">
        <f t="shared" si="70"/>
        <v>0.55000000000000004</v>
      </c>
      <c r="Y32" s="69" t="s">
        <v>351</v>
      </c>
      <c r="Z32" s="5">
        <f t="shared" si="71"/>
        <v>0.2</v>
      </c>
      <c r="AA32" s="5">
        <f t="shared" si="63"/>
        <v>13</v>
      </c>
      <c r="AB32" s="5">
        <f t="shared" si="64"/>
        <v>0.2</v>
      </c>
      <c r="AC32" s="5">
        <f t="shared" si="37"/>
        <v>18</v>
      </c>
      <c r="AD32" s="5">
        <f t="shared" si="16"/>
        <v>1</v>
      </c>
      <c r="AE32" s="70">
        <f t="shared" si="24"/>
        <v>1</v>
      </c>
      <c r="AF32" s="5" t="str">
        <f t="shared" si="38"/>
        <v>5E</v>
      </c>
      <c r="AG32" s="66">
        <f t="shared" si="25"/>
        <v>25</v>
      </c>
      <c r="AH32" s="65" t="str">
        <f t="shared" si="17"/>
        <v>Bajo</v>
      </c>
      <c r="AI32" s="5" t="str">
        <f t="shared" si="26"/>
        <v>SIGNIFICATIVO</v>
      </c>
      <c r="AJ32" s="5" t="s">
        <v>441</v>
      </c>
      <c r="AK32" s="99" t="s">
        <v>382</v>
      </c>
      <c r="AN32" s="71"/>
      <c r="AQ32" s="30"/>
      <c r="AR32" s="30"/>
      <c r="AS32" s="30"/>
      <c r="AT32" s="30"/>
      <c r="AU32" s="30"/>
      <c r="AY32" s="31"/>
      <c r="AZ32" s="31"/>
      <c r="BA32" s="31"/>
    </row>
    <row r="33" spans="1:53" ht="342">
      <c r="A33" s="97"/>
      <c r="B33" s="295"/>
      <c r="C33" s="143" t="s">
        <v>50</v>
      </c>
      <c r="D33" s="143" t="s">
        <v>50</v>
      </c>
      <c r="E33" s="142" t="s">
        <v>366</v>
      </c>
      <c r="F33" s="142" t="s">
        <v>444</v>
      </c>
      <c r="G33" s="63">
        <v>8</v>
      </c>
      <c r="H33" s="64" t="str">
        <f t="shared" si="18"/>
        <v>Polvo /Material Particulado)</v>
      </c>
      <c r="I33" s="64" t="str">
        <f t="shared" si="4"/>
        <v>Inhalación de Polvo /Material Particulado), Contacto de la Vista con sustancias o agentes dañinos.</v>
      </c>
      <c r="J33" s="64" t="str">
        <f t="shared" si="5"/>
        <v>1er Auxilio, lesion leve, lesion moderada, posible enfermedad no ocupacional, posible enfermedad ocupacional</v>
      </c>
      <c r="K33" s="78">
        <v>3</v>
      </c>
      <c r="L33" s="78" t="s">
        <v>31</v>
      </c>
      <c r="M33" s="78">
        <f t="shared" si="6"/>
        <v>13</v>
      </c>
      <c r="N33" s="65" t="str">
        <f t="shared" si="19"/>
        <v>Medio</v>
      </c>
      <c r="O33" s="66"/>
      <c r="P33" s="5" t="str">
        <f t="shared" si="7"/>
        <v/>
      </c>
      <c r="Q33" s="66"/>
      <c r="R33" s="5" t="str">
        <f t="shared" si="8"/>
        <v/>
      </c>
      <c r="S33" s="67" t="s">
        <v>350</v>
      </c>
      <c r="T33" s="5">
        <f t="shared" si="9"/>
        <v>0.65</v>
      </c>
      <c r="U33" s="68" t="s">
        <v>390</v>
      </c>
      <c r="V33" s="5">
        <f t="shared" si="10"/>
        <v>0.55000000000000004</v>
      </c>
      <c r="W33" s="5">
        <f t="shared" si="20"/>
        <v>10</v>
      </c>
      <c r="X33" s="5">
        <f t="shared" si="21"/>
        <v>0.55000000000000004</v>
      </c>
      <c r="Y33" s="69" t="s">
        <v>351</v>
      </c>
      <c r="Z33" s="5">
        <f t="shared" si="13"/>
        <v>0.2</v>
      </c>
      <c r="AA33" s="5">
        <f t="shared" si="22"/>
        <v>13</v>
      </c>
      <c r="AB33" s="5">
        <f t="shared" si="23"/>
        <v>0.2</v>
      </c>
      <c r="AC33" s="5">
        <f t="shared" si="37"/>
        <v>13</v>
      </c>
      <c r="AD33" s="5">
        <f t="shared" si="16"/>
        <v>1</v>
      </c>
      <c r="AE33" s="70">
        <f t="shared" si="24"/>
        <v>1</v>
      </c>
      <c r="AF33" s="5" t="str">
        <f t="shared" si="38"/>
        <v>5E</v>
      </c>
      <c r="AG33" s="66">
        <f t="shared" si="25"/>
        <v>25</v>
      </c>
      <c r="AH33" s="65" t="str">
        <f t="shared" si="17"/>
        <v>Bajo</v>
      </c>
      <c r="AI33" s="5" t="str">
        <f t="shared" si="26"/>
        <v>NO SIGNIFICATIVO</v>
      </c>
      <c r="AJ33" s="5" t="s">
        <v>441</v>
      </c>
      <c r="AK33" s="99" t="s">
        <v>382</v>
      </c>
      <c r="AN33" s="71"/>
      <c r="AQ33" s="30"/>
      <c r="AR33" s="30"/>
      <c r="AS33" s="30"/>
      <c r="AT33" s="30"/>
      <c r="AU33" s="30"/>
      <c r="AY33" s="31"/>
      <c r="AZ33" s="31"/>
      <c r="BA33" s="31"/>
    </row>
    <row r="34" spans="1:53" ht="342">
      <c r="A34" s="97"/>
      <c r="B34" s="295"/>
      <c r="C34" s="143" t="s">
        <v>50</v>
      </c>
      <c r="D34" s="143" t="s">
        <v>50</v>
      </c>
      <c r="E34" s="292" t="s">
        <v>300</v>
      </c>
      <c r="F34" s="142" t="s">
        <v>328</v>
      </c>
      <c r="G34" s="63">
        <v>33</v>
      </c>
      <c r="H34" s="64" t="str">
        <f t="shared" si="18"/>
        <v xml:space="preserve">Vehículo/equipo Motorizado en Movimiento </v>
      </c>
      <c r="I34" s="64" t="str">
        <f t="shared" si="4"/>
        <v>Atropellamiento - Accidente Vehicular</v>
      </c>
      <c r="J34" s="64" t="str">
        <f t="shared" si="5"/>
        <v>1er Auxilio, lesion leve, lesion moderada, lesion incapacitante, fatalidad</v>
      </c>
      <c r="K34" s="78">
        <v>2</v>
      </c>
      <c r="L34" s="78" t="s">
        <v>31</v>
      </c>
      <c r="M34" s="115">
        <f t="shared" si="6"/>
        <v>8</v>
      </c>
      <c r="N34" s="65" t="str">
        <f>IF(M34="","",IF(AND(OR(M34&gt;16,M34=16),OR(M34&lt;25,M34=25)),"Bajo",IF(AND(OR(M34&gt;9,M34=9),OR(M34&lt;15,M34=15)),"Medio",IF(AND(OR(M34&gt;1,M34=1),OR(M34&lt;8,M34=8)),"Alto"))))</f>
        <v>Alto</v>
      </c>
      <c r="O34" s="66"/>
      <c r="P34" s="5" t="str">
        <f t="shared" ref="P34:P48" si="72">IF(O34="", "",$P$18)</f>
        <v/>
      </c>
      <c r="Q34" s="66"/>
      <c r="R34" s="5" t="str">
        <f t="shared" ref="R34:R48" si="73">IF(Q34="", "",$R$18)</f>
        <v/>
      </c>
      <c r="S34" s="67" t="s">
        <v>356</v>
      </c>
      <c r="T34" s="5">
        <f t="shared" ref="T34:T48" si="74">IF(S34="", "",$T$18)</f>
        <v>0.65</v>
      </c>
      <c r="U34" s="68" t="s">
        <v>390</v>
      </c>
      <c r="V34" s="5">
        <f t="shared" ref="V34:V48" si="75">IF(U34="", "",X34)</f>
        <v>0.55000000000000004</v>
      </c>
      <c r="W34" s="5">
        <f t="shared" si="20"/>
        <v>10</v>
      </c>
      <c r="X34" s="5">
        <f t="shared" si="21"/>
        <v>0.55000000000000004</v>
      </c>
      <c r="Y34" s="69" t="s">
        <v>351</v>
      </c>
      <c r="Z34" s="5">
        <f t="shared" ref="Z34:Z48" si="76">IF(Y34="", "",AB34)</f>
        <v>0.2</v>
      </c>
      <c r="AA34" s="5">
        <f t="shared" si="22"/>
        <v>13</v>
      </c>
      <c r="AB34" s="5">
        <f t="shared" si="23"/>
        <v>0.2</v>
      </c>
      <c r="AC34" s="5">
        <f t="shared" si="37"/>
        <v>18</v>
      </c>
      <c r="AD34" s="5">
        <f t="shared" si="16"/>
        <v>1</v>
      </c>
      <c r="AE34" s="70">
        <f t="shared" si="24"/>
        <v>1</v>
      </c>
      <c r="AF34" s="5" t="str">
        <f t="shared" si="38"/>
        <v>5E</v>
      </c>
      <c r="AG34" s="66">
        <f t="shared" si="25"/>
        <v>25</v>
      </c>
      <c r="AH34" s="65" t="str">
        <f t="shared" si="17"/>
        <v>Bajo</v>
      </c>
      <c r="AI34" s="5" t="str">
        <f t="shared" si="26"/>
        <v>SIGNIFICATIVO</v>
      </c>
      <c r="AJ34" s="5" t="s">
        <v>441</v>
      </c>
      <c r="AK34" s="99" t="s">
        <v>382</v>
      </c>
      <c r="AN34" s="71"/>
      <c r="AQ34" s="30"/>
      <c r="AR34" s="30"/>
      <c r="AS34" s="30"/>
      <c r="AT34" s="30"/>
      <c r="AU34" s="30"/>
      <c r="AY34" s="31"/>
      <c r="AZ34" s="31"/>
      <c r="BA34" s="31"/>
    </row>
    <row r="35" spans="1:53" ht="342">
      <c r="A35" s="97"/>
      <c r="B35" s="295"/>
      <c r="C35" s="143" t="s">
        <v>50</v>
      </c>
      <c r="D35" s="143" t="s">
        <v>50</v>
      </c>
      <c r="E35" s="292"/>
      <c r="F35" s="142" t="s">
        <v>328</v>
      </c>
      <c r="G35" s="63">
        <v>40</v>
      </c>
      <c r="H35" s="64" t="str">
        <f t="shared" si="18"/>
        <v>Vías de acceso/Rampa defectuosa</v>
      </c>
      <c r="I35" s="64" t="str">
        <f t="shared" si="4"/>
        <v>Caída al mismo nivel</v>
      </c>
      <c r="J35" s="64" t="str">
        <f t="shared" si="5"/>
        <v>1er Auxilio, lesion leve, lesion moderada.</v>
      </c>
      <c r="K35" s="78">
        <v>3</v>
      </c>
      <c r="L35" s="78" t="s">
        <v>31</v>
      </c>
      <c r="M35" s="78">
        <f t="shared" si="6"/>
        <v>13</v>
      </c>
      <c r="N35" s="65" t="str">
        <f t="shared" ref="N35:N48" si="77">IF(M35="","",IF(AND(OR(M35&gt;16,M35=16),OR(M35&lt;25,M35=25)),"Bajo",IF(AND(OR(M35&gt;9,M35=9),OR(M35&lt;15,M35=15)),"Medio",IF(AND(OR(M35&gt;1,M35=1),OR(M35&lt;8,M35=8)),"Alto"))))</f>
        <v>Medio</v>
      </c>
      <c r="O35" s="66"/>
      <c r="P35" s="5" t="str">
        <f t="shared" si="72"/>
        <v/>
      </c>
      <c r="Q35" s="66"/>
      <c r="R35" s="5" t="str">
        <f t="shared" si="73"/>
        <v/>
      </c>
      <c r="S35" s="67" t="s">
        <v>301</v>
      </c>
      <c r="T35" s="5">
        <f t="shared" si="74"/>
        <v>0.65</v>
      </c>
      <c r="U35" s="68" t="s">
        <v>390</v>
      </c>
      <c r="V35" s="5">
        <f t="shared" si="75"/>
        <v>0.55000000000000004</v>
      </c>
      <c r="W35" s="5">
        <f t="shared" ref="W35" si="78">IF(U35="","",LEN(U35)-LEN(SUBSTITUTE(U35,"•","")))</f>
        <v>10</v>
      </c>
      <c r="X35" s="5">
        <f t="shared" ref="X35" si="79">IF(W35="","",IF(W35=1,0.25,IF(AND(OR(W35&gt;2,W35=2),OR(W35&lt;4,W35=4)),0.4,IF(OR(W35&gt;5,W35=5),0.55))))</f>
        <v>0.55000000000000004</v>
      </c>
      <c r="Y35" s="69" t="s">
        <v>351</v>
      </c>
      <c r="Z35" s="5">
        <f t="shared" si="76"/>
        <v>0.2</v>
      </c>
      <c r="AA35" s="5">
        <f t="shared" ref="AA35:AA48" si="80">IF(Y35="","",LEN(Y35)-LEN(SUBSTITUTE(Y35,"•","")))</f>
        <v>13</v>
      </c>
      <c r="AB35" s="5">
        <f t="shared" ref="AB35:AB48" si="81">IF(AA35="","",IF(AA35=1,0.05,IF(AND(OR(AA35&gt;2,AA35=2),OR(AA35&lt;4,AA35=4)),0.12,IF(OR(AA35&gt;5,AA35=5),0.2))))</f>
        <v>0.2</v>
      </c>
      <c r="AC35" s="5">
        <f t="shared" si="37"/>
        <v>13</v>
      </c>
      <c r="AD35" s="5">
        <f t="shared" si="16"/>
        <v>1</v>
      </c>
      <c r="AE35" s="70">
        <f t="shared" si="24"/>
        <v>1</v>
      </c>
      <c r="AF35" s="5" t="str">
        <f t="shared" si="38"/>
        <v>5E</v>
      </c>
      <c r="AG35" s="66">
        <f t="shared" si="25"/>
        <v>25</v>
      </c>
      <c r="AH35" s="65" t="str">
        <f t="shared" si="17"/>
        <v>Bajo</v>
      </c>
      <c r="AI35" s="5" t="str">
        <f t="shared" si="26"/>
        <v>NO SIGNIFICATIVO</v>
      </c>
      <c r="AJ35" s="5" t="s">
        <v>441</v>
      </c>
      <c r="AK35" s="99" t="s">
        <v>382</v>
      </c>
      <c r="AN35" s="71"/>
      <c r="AQ35" s="30"/>
      <c r="AR35" s="30"/>
      <c r="AS35" s="30"/>
      <c r="AT35" s="30"/>
      <c r="AU35" s="30"/>
      <c r="AY35" s="31"/>
      <c r="AZ35" s="31"/>
      <c r="BA35" s="31"/>
    </row>
    <row r="36" spans="1:53" ht="342">
      <c r="A36" s="97"/>
      <c r="B36" s="295"/>
      <c r="C36" s="143" t="s">
        <v>50</v>
      </c>
      <c r="D36" s="143" t="s">
        <v>50</v>
      </c>
      <c r="E36" s="292"/>
      <c r="F36" s="142" t="s">
        <v>328</v>
      </c>
      <c r="G36" s="63">
        <v>5</v>
      </c>
      <c r="H36" s="64" t="str">
        <f t="shared" si="18"/>
        <v>Ruido</v>
      </c>
      <c r="I36" s="64" t="str">
        <f t="shared" si="4"/>
        <v>Exposición a Ruido</v>
      </c>
      <c r="J36" s="64" t="str">
        <f t="shared" si="5"/>
        <v>Posible enfermedad Ocupacional</v>
      </c>
      <c r="K36" s="78">
        <v>3</v>
      </c>
      <c r="L36" s="78" t="s">
        <v>31</v>
      </c>
      <c r="M36" s="78">
        <f t="shared" si="6"/>
        <v>13</v>
      </c>
      <c r="N36" s="65" t="str">
        <f t="shared" si="77"/>
        <v>Medio</v>
      </c>
      <c r="O36" s="66"/>
      <c r="P36" s="5" t="str">
        <f t="shared" si="72"/>
        <v/>
      </c>
      <c r="Q36" s="66"/>
      <c r="R36" s="5" t="str">
        <f t="shared" si="73"/>
        <v/>
      </c>
      <c r="S36" s="67" t="s">
        <v>302</v>
      </c>
      <c r="T36" s="5">
        <f t="shared" si="74"/>
        <v>0.65</v>
      </c>
      <c r="U36" s="68" t="s">
        <v>390</v>
      </c>
      <c r="V36" s="5">
        <f t="shared" si="75"/>
        <v>0.55000000000000004</v>
      </c>
      <c r="W36" s="5">
        <f t="shared" ref="W36:W48" si="82">IF(U36="","",LEN(U36)-LEN(SUBSTITUTE(U36,"•","")))</f>
        <v>10</v>
      </c>
      <c r="X36" s="5">
        <f t="shared" ref="X36:X48" si="83">IF(W36="","",IF(W36=1,0.25,IF(AND(OR(W36&gt;2,W36=2),OR(W36&lt;4,W36=4)),0.4,IF(OR(W36&gt;5,W36=5),0.55))))</f>
        <v>0.55000000000000004</v>
      </c>
      <c r="Y36" s="69" t="s">
        <v>351</v>
      </c>
      <c r="Z36" s="5">
        <f t="shared" si="76"/>
        <v>0.2</v>
      </c>
      <c r="AA36" s="5">
        <f t="shared" si="80"/>
        <v>13</v>
      </c>
      <c r="AB36" s="5">
        <f t="shared" si="81"/>
        <v>0.2</v>
      </c>
      <c r="AC36" s="5">
        <f t="shared" si="37"/>
        <v>13</v>
      </c>
      <c r="AD36" s="5">
        <f t="shared" si="16"/>
        <v>1</v>
      </c>
      <c r="AE36" s="70">
        <f t="shared" si="24"/>
        <v>1</v>
      </c>
      <c r="AF36" s="5" t="str">
        <f t="shared" si="38"/>
        <v>5E</v>
      </c>
      <c r="AG36" s="66">
        <f t="shared" si="25"/>
        <v>25</v>
      </c>
      <c r="AH36" s="65" t="str">
        <f t="shared" si="17"/>
        <v>Bajo</v>
      </c>
      <c r="AI36" s="5" t="str">
        <f t="shared" si="26"/>
        <v>NO SIGNIFICATIVO</v>
      </c>
      <c r="AJ36" s="5" t="s">
        <v>441</v>
      </c>
      <c r="AK36" s="99" t="s">
        <v>382</v>
      </c>
      <c r="AN36" s="71"/>
      <c r="AQ36" s="30"/>
      <c r="AR36" s="30"/>
      <c r="AS36" s="30"/>
      <c r="AT36" s="30"/>
      <c r="AU36" s="30"/>
      <c r="AY36" s="31"/>
      <c r="AZ36" s="31"/>
      <c r="BA36" s="31"/>
    </row>
    <row r="37" spans="1:53" ht="342">
      <c r="A37" s="97"/>
      <c r="B37" s="295"/>
      <c r="C37" s="143" t="s">
        <v>50</v>
      </c>
      <c r="D37" s="143" t="s">
        <v>50</v>
      </c>
      <c r="E37" s="292"/>
      <c r="F37" s="142" t="s">
        <v>328</v>
      </c>
      <c r="G37" s="63">
        <v>7</v>
      </c>
      <c r="H37" s="64" t="str">
        <f t="shared" si="18"/>
        <v>Ventilación inadecuada</v>
      </c>
      <c r="I37" s="64" t="str">
        <f t="shared" si="4"/>
        <v>Exposición a Ventilación deficiente/inadecuada</v>
      </c>
      <c r="J37" s="64" t="str">
        <f t="shared" si="5"/>
        <v>Posible enfermedad No Ocupacional, posible enfermedad ocupacional</v>
      </c>
      <c r="K37" s="78">
        <v>2</v>
      </c>
      <c r="L37" s="78" t="s">
        <v>31</v>
      </c>
      <c r="M37" s="115">
        <f t="shared" si="6"/>
        <v>8</v>
      </c>
      <c r="N37" s="65" t="str">
        <f t="shared" si="77"/>
        <v>Alto</v>
      </c>
      <c r="O37" s="66"/>
      <c r="P37" s="5" t="str">
        <f t="shared" si="72"/>
        <v/>
      </c>
      <c r="Q37" s="66"/>
      <c r="R37" s="5" t="str">
        <f t="shared" si="73"/>
        <v/>
      </c>
      <c r="S37" s="67" t="s">
        <v>349</v>
      </c>
      <c r="T37" s="5">
        <f t="shared" si="74"/>
        <v>0.65</v>
      </c>
      <c r="U37" s="68" t="s">
        <v>390</v>
      </c>
      <c r="V37" s="5">
        <f t="shared" si="75"/>
        <v>0.55000000000000004</v>
      </c>
      <c r="W37" s="5">
        <f t="shared" si="82"/>
        <v>10</v>
      </c>
      <c r="X37" s="5">
        <f t="shared" si="83"/>
        <v>0.55000000000000004</v>
      </c>
      <c r="Y37" s="69" t="s">
        <v>351</v>
      </c>
      <c r="Z37" s="5">
        <f t="shared" si="76"/>
        <v>0.2</v>
      </c>
      <c r="AA37" s="5">
        <f t="shared" si="80"/>
        <v>13</v>
      </c>
      <c r="AB37" s="5">
        <f t="shared" si="81"/>
        <v>0.2</v>
      </c>
      <c r="AC37" s="5">
        <f t="shared" si="37"/>
        <v>18</v>
      </c>
      <c r="AD37" s="5">
        <f t="shared" si="16"/>
        <v>1</v>
      </c>
      <c r="AE37" s="70">
        <f t="shared" si="24"/>
        <v>1</v>
      </c>
      <c r="AF37" s="5" t="str">
        <f t="shared" si="38"/>
        <v>5E</v>
      </c>
      <c r="AG37" s="66">
        <f t="shared" si="25"/>
        <v>25</v>
      </c>
      <c r="AH37" s="65" t="str">
        <f t="shared" si="17"/>
        <v>Bajo</v>
      </c>
      <c r="AI37" s="5" t="str">
        <f t="shared" si="26"/>
        <v>SIGNIFICATIVO</v>
      </c>
      <c r="AJ37" s="5" t="s">
        <v>441</v>
      </c>
      <c r="AK37" s="99" t="s">
        <v>382</v>
      </c>
      <c r="AN37" s="71"/>
      <c r="AQ37" s="30"/>
      <c r="AR37" s="30"/>
      <c r="AS37" s="30"/>
      <c r="AT37" s="30"/>
      <c r="AU37" s="30"/>
      <c r="AY37" s="31"/>
      <c r="AZ37" s="31"/>
      <c r="BA37" s="31"/>
    </row>
    <row r="38" spans="1:53" ht="342">
      <c r="A38" s="97"/>
      <c r="B38" s="295"/>
      <c r="C38" s="143" t="s">
        <v>50</v>
      </c>
      <c r="D38" s="143" t="s">
        <v>50</v>
      </c>
      <c r="E38" s="292"/>
      <c r="F38" s="142" t="s">
        <v>328</v>
      </c>
      <c r="G38" s="63">
        <v>41</v>
      </c>
      <c r="H38" s="64" t="str">
        <f t="shared" si="18"/>
        <v>Rocas inestables / talud inestable</v>
      </c>
      <c r="I38" s="64" t="str">
        <f t="shared" si="4"/>
        <v>Caída de rocas; derrumbes, desplomes</v>
      </c>
      <c r="J38" s="64" t="str">
        <f t="shared" si="5"/>
        <v>1er Auxilio, lesion leve, lesion moderada, lesion incapacitante, fatalidad</v>
      </c>
      <c r="K38" s="78">
        <v>2</v>
      </c>
      <c r="L38" s="78" t="s">
        <v>38</v>
      </c>
      <c r="M38" s="115">
        <f t="shared" si="6"/>
        <v>5</v>
      </c>
      <c r="N38" s="65" t="str">
        <f t="shared" si="77"/>
        <v>Alto</v>
      </c>
      <c r="O38" s="66"/>
      <c r="P38" s="5" t="str">
        <f t="shared" si="72"/>
        <v/>
      </c>
      <c r="Q38" s="66"/>
      <c r="R38" s="5" t="str">
        <f t="shared" si="73"/>
        <v/>
      </c>
      <c r="S38" s="67" t="s">
        <v>339</v>
      </c>
      <c r="T38" s="5">
        <f t="shared" si="74"/>
        <v>0.65</v>
      </c>
      <c r="U38" s="68" t="s">
        <v>390</v>
      </c>
      <c r="V38" s="5">
        <f t="shared" si="75"/>
        <v>0.55000000000000004</v>
      </c>
      <c r="W38" s="5">
        <f t="shared" si="82"/>
        <v>10</v>
      </c>
      <c r="X38" s="5">
        <f t="shared" si="83"/>
        <v>0.55000000000000004</v>
      </c>
      <c r="Y38" s="69" t="s">
        <v>351</v>
      </c>
      <c r="Z38" s="5">
        <f t="shared" si="76"/>
        <v>0.2</v>
      </c>
      <c r="AA38" s="5">
        <f t="shared" si="80"/>
        <v>13</v>
      </c>
      <c r="AB38" s="5">
        <f t="shared" si="81"/>
        <v>0.2</v>
      </c>
      <c r="AC38" s="5">
        <f t="shared" si="37"/>
        <v>21</v>
      </c>
      <c r="AD38" s="5">
        <f t="shared" si="16"/>
        <v>1</v>
      </c>
      <c r="AE38" s="70">
        <f t="shared" si="24"/>
        <v>1</v>
      </c>
      <c r="AF38" s="5" t="str">
        <f t="shared" si="38"/>
        <v>5E</v>
      </c>
      <c r="AG38" s="66">
        <f t="shared" si="25"/>
        <v>25</v>
      </c>
      <c r="AH38" s="65" t="str">
        <f t="shared" si="17"/>
        <v>Bajo</v>
      </c>
      <c r="AI38" s="5" t="str">
        <f t="shared" si="26"/>
        <v>SIGNIFICATIVO</v>
      </c>
      <c r="AJ38" s="5" t="s">
        <v>441</v>
      </c>
      <c r="AK38" s="99" t="s">
        <v>382</v>
      </c>
      <c r="AN38" s="71"/>
      <c r="AQ38" s="30"/>
      <c r="AR38" s="30"/>
      <c r="AS38" s="30"/>
      <c r="AT38" s="30"/>
      <c r="AU38" s="30"/>
      <c r="AY38" s="31"/>
      <c r="AZ38" s="31"/>
      <c r="BA38" s="31"/>
    </row>
    <row r="39" spans="1:53" ht="342">
      <c r="A39" s="97"/>
      <c r="B39" s="295"/>
      <c r="C39" s="143" t="s">
        <v>50</v>
      </c>
      <c r="D39" s="143" t="s">
        <v>50</v>
      </c>
      <c r="E39" s="292"/>
      <c r="F39" s="142" t="s">
        <v>328</v>
      </c>
      <c r="G39" s="63">
        <v>10</v>
      </c>
      <c r="H39" s="64" t="str">
        <f t="shared" si="18"/>
        <v>Vapores/gases/humos/Neblina</v>
      </c>
      <c r="I39" s="64" t="str">
        <f t="shared" si="4"/>
        <v>Inhalación de sustancias o agentes dañinos</v>
      </c>
      <c r="J39" s="64" t="str">
        <f t="shared" si="5"/>
        <v>1er Auxilio, fatalidad, posible enfermedad no ocupacional, posible enfermedad ocupacional</v>
      </c>
      <c r="K39" s="78">
        <v>2</v>
      </c>
      <c r="L39" s="78" t="s">
        <v>31</v>
      </c>
      <c r="M39" s="115">
        <f t="shared" si="6"/>
        <v>8</v>
      </c>
      <c r="N39" s="65" t="str">
        <f t="shared" si="77"/>
        <v>Alto</v>
      </c>
      <c r="O39" s="66"/>
      <c r="P39" s="5" t="str">
        <f t="shared" si="72"/>
        <v/>
      </c>
      <c r="Q39" s="66"/>
      <c r="R39" s="5" t="str">
        <f t="shared" si="73"/>
        <v/>
      </c>
      <c r="S39" s="67" t="s">
        <v>322</v>
      </c>
      <c r="T39" s="5">
        <f t="shared" si="74"/>
        <v>0.65</v>
      </c>
      <c r="U39" s="68" t="s">
        <v>390</v>
      </c>
      <c r="V39" s="5">
        <f t="shared" si="75"/>
        <v>0.55000000000000004</v>
      </c>
      <c r="W39" s="5">
        <f t="shared" si="82"/>
        <v>10</v>
      </c>
      <c r="X39" s="5">
        <f t="shared" si="83"/>
        <v>0.55000000000000004</v>
      </c>
      <c r="Y39" s="69" t="s">
        <v>351</v>
      </c>
      <c r="Z39" s="5">
        <f t="shared" si="76"/>
        <v>0.2</v>
      </c>
      <c r="AA39" s="5">
        <f t="shared" si="80"/>
        <v>13</v>
      </c>
      <c r="AB39" s="5">
        <f t="shared" si="81"/>
        <v>0.2</v>
      </c>
      <c r="AC39" s="5">
        <f t="shared" si="37"/>
        <v>18</v>
      </c>
      <c r="AD39" s="5">
        <f t="shared" si="16"/>
        <v>1</v>
      </c>
      <c r="AE39" s="70">
        <f t="shared" si="24"/>
        <v>1</v>
      </c>
      <c r="AF39" s="5" t="str">
        <f t="shared" si="38"/>
        <v>5E</v>
      </c>
      <c r="AG39" s="66">
        <f t="shared" si="25"/>
        <v>25</v>
      </c>
      <c r="AH39" s="65" t="str">
        <f t="shared" si="17"/>
        <v>Bajo</v>
      </c>
      <c r="AI39" s="5" t="str">
        <f t="shared" si="26"/>
        <v>SIGNIFICATIVO</v>
      </c>
      <c r="AJ39" s="5" t="s">
        <v>441</v>
      </c>
      <c r="AK39" s="99" t="s">
        <v>382</v>
      </c>
      <c r="AN39" s="71"/>
      <c r="AQ39" s="30"/>
      <c r="AR39" s="30"/>
      <c r="AS39" s="30"/>
      <c r="AT39" s="30"/>
      <c r="AU39" s="30"/>
      <c r="AY39" s="31"/>
      <c r="AZ39" s="31"/>
      <c r="BA39" s="31"/>
    </row>
    <row r="40" spans="1:53" ht="342">
      <c r="A40" s="97"/>
      <c r="B40" s="295"/>
      <c r="C40" s="143" t="s">
        <v>50</v>
      </c>
      <c r="D40" s="143" t="s">
        <v>50</v>
      </c>
      <c r="E40" s="292"/>
      <c r="F40" s="142" t="s">
        <v>328</v>
      </c>
      <c r="G40" s="63">
        <v>35</v>
      </c>
      <c r="H40" s="64" t="str">
        <f t="shared" si="18"/>
        <v>Barrera / bloqueo inadecuado</v>
      </c>
      <c r="I40" s="64" t="str">
        <f t="shared" si="4"/>
        <v>Caída a distinto nivel / atropellamiento.</v>
      </c>
      <c r="J40" s="64" t="str">
        <f t="shared" si="5"/>
        <v>1er Auxilio, lesion leve, lesion moderada, lesion incapacitante, fatalidad</v>
      </c>
      <c r="K40" s="78">
        <v>2</v>
      </c>
      <c r="L40" s="78" t="s">
        <v>31</v>
      </c>
      <c r="M40" s="115">
        <f t="shared" si="6"/>
        <v>8</v>
      </c>
      <c r="N40" s="65" t="str">
        <f t="shared" si="77"/>
        <v>Alto</v>
      </c>
      <c r="O40" s="66"/>
      <c r="P40" s="5" t="str">
        <f t="shared" si="72"/>
        <v/>
      </c>
      <c r="Q40" s="66"/>
      <c r="R40" s="5" t="str">
        <f t="shared" si="73"/>
        <v/>
      </c>
      <c r="S40" s="67" t="s">
        <v>358</v>
      </c>
      <c r="T40" s="5">
        <f t="shared" si="74"/>
        <v>0.65</v>
      </c>
      <c r="U40" s="68" t="s">
        <v>390</v>
      </c>
      <c r="V40" s="5">
        <f t="shared" si="75"/>
        <v>0.55000000000000004</v>
      </c>
      <c r="W40" s="5">
        <f t="shared" si="82"/>
        <v>10</v>
      </c>
      <c r="X40" s="5">
        <f t="shared" si="83"/>
        <v>0.55000000000000004</v>
      </c>
      <c r="Y40" s="69" t="s">
        <v>351</v>
      </c>
      <c r="Z40" s="5">
        <f t="shared" si="76"/>
        <v>0.2</v>
      </c>
      <c r="AA40" s="5">
        <f t="shared" si="80"/>
        <v>13</v>
      </c>
      <c r="AB40" s="5">
        <f t="shared" si="81"/>
        <v>0.2</v>
      </c>
      <c r="AC40" s="5">
        <f t="shared" si="37"/>
        <v>18</v>
      </c>
      <c r="AD40" s="5">
        <f t="shared" si="16"/>
        <v>1</v>
      </c>
      <c r="AE40" s="70">
        <f t="shared" si="24"/>
        <v>1</v>
      </c>
      <c r="AF40" s="5" t="str">
        <f t="shared" si="38"/>
        <v>5E</v>
      </c>
      <c r="AG40" s="66">
        <f t="shared" si="25"/>
        <v>25</v>
      </c>
      <c r="AH40" s="65" t="str">
        <f t="shared" si="17"/>
        <v>Bajo</v>
      </c>
      <c r="AI40" s="5" t="str">
        <f t="shared" si="26"/>
        <v>SIGNIFICATIVO</v>
      </c>
      <c r="AJ40" s="5" t="s">
        <v>441</v>
      </c>
      <c r="AK40" s="99" t="s">
        <v>382</v>
      </c>
      <c r="AN40" s="71"/>
      <c r="AQ40" s="30"/>
      <c r="AR40" s="30"/>
      <c r="AS40" s="30"/>
      <c r="AT40" s="30"/>
      <c r="AU40" s="30"/>
      <c r="AY40" s="31"/>
      <c r="AZ40" s="31"/>
      <c r="BA40" s="31"/>
    </row>
    <row r="41" spans="1:53" ht="342">
      <c r="A41" s="97"/>
      <c r="B41" s="295"/>
      <c r="C41" s="143" t="s">
        <v>50</v>
      </c>
      <c r="D41" s="143" t="s">
        <v>50</v>
      </c>
      <c r="E41" s="292"/>
      <c r="F41" s="142" t="s">
        <v>328</v>
      </c>
      <c r="G41" s="63">
        <v>36</v>
      </c>
      <c r="H41" s="64" t="str">
        <f t="shared" si="18"/>
        <v>Congestión o espacios restringidos</v>
      </c>
      <c r="I41" s="64" t="str">
        <f t="shared" si="4"/>
        <v>Golpeado contra (Chocar contra algo); caída al mismo nivel)</v>
      </c>
      <c r="J41" s="64" t="str">
        <f t="shared" si="5"/>
        <v>1er Auxilio, lesion leve, lesion moderada.</v>
      </c>
      <c r="K41" s="78">
        <v>3</v>
      </c>
      <c r="L41" s="78" t="s">
        <v>31</v>
      </c>
      <c r="M41" s="78">
        <f t="shared" si="6"/>
        <v>13</v>
      </c>
      <c r="N41" s="65" t="str">
        <f t="shared" si="77"/>
        <v>Medio</v>
      </c>
      <c r="O41" s="66"/>
      <c r="P41" s="5" t="str">
        <f t="shared" si="72"/>
        <v/>
      </c>
      <c r="Q41" s="66"/>
      <c r="R41" s="5" t="str">
        <f t="shared" si="73"/>
        <v/>
      </c>
      <c r="S41" s="67" t="s">
        <v>359</v>
      </c>
      <c r="T41" s="5">
        <f t="shared" si="74"/>
        <v>0.65</v>
      </c>
      <c r="U41" s="68" t="s">
        <v>390</v>
      </c>
      <c r="V41" s="5">
        <f t="shared" si="75"/>
        <v>0.55000000000000004</v>
      </c>
      <c r="W41" s="5">
        <f t="shared" si="82"/>
        <v>10</v>
      </c>
      <c r="X41" s="5">
        <f t="shared" si="83"/>
        <v>0.55000000000000004</v>
      </c>
      <c r="Y41" s="69" t="s">
        <v>351</v>
      </c>
      <c r="Z41" s="5">
        <f t="shared" si="76"/>
        <v>0.2</v>
      </c>
      <c r="AA41" s="5">
        <f t="shared" si="80"/>
        <v>13</v>
      </c>
      <c r="AB41" s="5">
        <f t="shared" si="81"/>
        <v>0.2</v>
      </c>
      <c r="AC41" s="5">
        <f t="shared" si="37"/>
        <v>13</v>
      </c>
      <c r="AD41" s="5">
        <f t="shared" si="16"/>
        <v>1</v>
      </c>
      <c r="AE41" s="70">
        <f t="shared" si="24"/>
        <v>1</v>
      </c>
      <c r="AF41" s="5" t="str">
        <f t="shared" si="38"/>
        <v>5E</v>
      </c>
      <c r="AG41" s="66">
        <f t="shared" si="25"/>
        <v>25</v>
      </c>
      <c r="AH41" s="65" t="str">
        <f t="shared" si="17"/>
        <v>Bajo</v>
      </c>
      <c r="AI41" s="5" t="str">
        <f t="shared" si="26"/>
        <v>NO SIGNIFICATIVO</v>
      </c>
      <c r="AJ41" s="5" t="s">
        <v>441</v>
      </c>
      <c r="AK41" s="99" t="s">
        <v>382</v>
      </c>
      <c r="AN41" s="71"/>
      <c r="AQ41" s="30"/>
      <c r="AR41" s="30"/>
      <c r="AS41" s="30"/>
      <c r="AT41" s="30"/>
      <c r="AU41" s="30"/>
      <c r="AY41" s="31"/>
      <c r="AZ41" s="31"/>
      <c r="BA41" s="31"/>
    </row>
    <row r="42" spans="1:53" ht="342">
      <c r="A42" s="97"/>
      <c r="B42" s="295"/>
      <c r="C42" s="143" t="s">
        <v>50</v>
      </c>
      <c r="D42" s="143" t="s">
        <v>50</v>
      </c>
      <c r="E42" s="292"/>
      <c r="F42" s="142" t="s">
        <v>328</v>
      </c>
      <c r="G42" s="63">
        <v>45</v>
      </c>
      <c r="H42" s="64" t="str">
        <f t="shared" si="18"/>
        <v>Superficie irregular</v>
      </c>
      <c r="I42" s="64" t="str">
        <f t="shared" si="4"/>
        <v>Caída al mismo nivel</v>
      </c>
      <c r="J42" s="64" t="str">
        <f t="shared" si="5"/>
        <v>1er Auxilio, lesion leve, lesion moderada, lesion incapacitante.</v>
      </c>
      <c r="K42" s="78">
        <v>3</v>
      </c>
      <c r="L42" s="78" t="s">
        <v>31</v>
      </c>
      <c r="M42" s="78">
        <f t="shared" si="6"/>
        <v>13</v>
      </c>
      <c r="N42" s="65" t="str">
        <f t="shared" si="77"/>
        <v>Medio</v>
      </c>
      <c r="O42" s="66"/>
      <c r="P42" s="5" t="str">
        <f t="shared" si="72"/>
        <v/>
      </c>
      <c r="Q42" s="66"/>
      <c r="R42" s="5" t="str">
        <f t="shared" si="73"/>
        <v/>
      </c>
      <c r="S42" s="67" t="s">
        <v>301</v>
      </c>
      <c r="T42" s="5">
        <f t="shared" si="74"/>
        <v>0.65</v>
      </c>
      <c r="U42" s="68" t="s">
        <v>390</v>
      </c>
      <c r="V42" s="5">
        <f t="shared" si="75"/>
        <v>0.55000000000000004</v>
      </c>
      <c r="W42" s="5">
        <f t="shared" si="82"/>
        <v>10</v>
      </c>
      <c r="X42" s="5">
        <f t="shared" si="83"/>
        <v>0.55000000000000004</v>
      </c>
      <c r="Y42" s="69" t="s">
        <v>351</v>
      </c>
      <c r="Z42" s="5">
        <f t="shared" si="76"/>
        <v>0.2</v>
      </c>
      <c r="AA42" s="5">
        <f t="shared" si="80"/>
        <v>13</v>
      </c>
      <c r="AB42" s="5">
        <f t="shared" si="81"/>
        <v>0.2</v>
      </c>
      <c r="AC42" s="5">
        <f t="shared" si="37"/>
        <v>13</v>
      </c>
      <c r="AD42" s="5">
        <f t="shared" si="16"/>
        <v>1</v>
      </c>
      <c r="AE42" s="70">
        <f t="shared" si="24"/>
        <v>1</v>
      </c>
      <c r="AF42" s="5" t="str">
        <f t="shared" si="38"/>
        <v>5E</v>
      </c>
      <c r="AG42" s="66">
        <f t="shared" si="25"/>
        <v>25</v>
      </c>
      <c r="AH42" s="65" t="str">
        <f t="shared" si="17"/>
        <v>Bajo</v>
      </c>
      <c r="AI42" s="5" t="str">
        <f t="shared" si="26"/>
        <v>NO SIGNIFICATIVO</v>
      </c>
      <c r="AJ42" s="5" t="s">
        <v>441</v>
      </c>
      <c r="AK42" s="99" t="s">
        <v>382</v>
      </c>
      <c r="AN42" s="71"/>
      <c r="AQ42" s="30"/>
      <c r="AR42" s="30"/>
      <c r="AS42" s="30"/>
      <c r="AT42" s="30"/>
      <c r="AU42" s="30"/>
      <c r="AY42" s="31"/>
      <c r="AZ42" s="31"/>
      <c r="BA42" s="31"/>
    </row>
    <row r="43" spans="1:53" ht="342">
      <c r="A43" s="97"/>
      <c r="B43" s="295"/>
      <c r="C43" s="143" t="s">
        <v>50</v>
      </c>
      <c r="D43" s="143" t="s">
        <v>50</v>
      </c>
      <c r="E43" s="292"/>
      <c r="F43" s="142" t="s">
        <v>328</v>
      </c>
      <c r="G43" s="63">
        <v>47</v>
      </c>
      <c r="H43" s="64" t="str">
        <f t="shared" si="18"/>
        <v>Superficie Resbaladiza</v>
      </c>
      <c r="I43" s="64" t="str">
        <f t="shared" si="4"/>
        <v>Caída a mismo nivel</v>
      </c>
      <c r="J43" s="64" t="str">
        <f t="shared" si="5"/>
        <v>1er Auxilio, lesion leve, lesion moderada, lesion incapacitante</v>
      </c>
      <c r="K43" s="78">
        <v>3</v>
      </c>
      <c r="L43" s="78" t="s">
        <v>31</v>
      </c>
      <c r="M43" s="78">
        <f t="shared" si="6"/>
        <v>13</v>
      </c>
      <c r="N43" s="65" t="str">
        <f t="shared" ref="N43" si="84">IF(M43="","",IF(AND(OR(M43&gt;16,M43=16),OR(M43&lt;25,M43=25)),"Bajo",IF(AND(OR(M43&gt;9,M43=9),OR(M43&lt;15,M43=15)),"Medio",IF(AND(OR(M43&gt;1,M43=1),OR(M43&lt;8,M43=8)),"Alto"))))</f>
        <v>Medio</v>
      </c>
      <c r="O43" s="66"/>
      <c r="P43" s="5"/>
      <c r="Q43" s="66"/>
      <c r="R43" s="5"/>
      <c r="S43" s="5" t="s">
        <v>308</v>
      </c>
      <c r="T43" s="66">
        <f t="shared" si="74"/>
        <v>0.65</v>
      </c>
      <c r="U43" s="68" t="s">
        <v>390</v>
      </c>
      <c r="V43" s="5">
        <f t="shared" si="75"/>
        <v>0.55000000000000004</v>
      </c>
      <c r="W43" s="5">
        <f t="shared" si="82"/>
        <v>10</v>
      </c>
      <c r="X43" s="5">
        <f t="shared" si="83"/>
        <v>0.55000000000000004</v>
      </c>
      <c r="Y43" s="69" t="s">
        <v>351</v>
      </c>
      <c r="Z43" s="5">
        <f t="shared" ref="Z43" si="85">IF(Y43="", "",AB43)</f>
        <v>0.2</v>
      </c>
      <c r="AA43" s="5">
        <f t="shared" ref="AA43" si="86">IF(Y43="","",LEN(Y43)-LEN(SUBSTITUTE(Y43,"•","")))</f>
        <v>13</v>
      </c>
      <c r="AB43" s="5">
        <f t="shared" ref="AB43" si="87">IF(AA43="","",IF(AA43=1,0.05,IF(AND(OR(AA43&gt;2,AA43=2),OR(AA43&lt;4,AA43=4)),0.12,IF(OR(AA43&gt;5,AA43=5),0.2))))</f>
        <v>0.2</v>
      </c>
      <c r="AC43" s="5">
        <f t="shared" si="37"/>
        <v>13</v>
      </c>
      <c r="AD43" s="5">
        <f t="shared" si="16"/>
        <v>1</v>
      </c>
      <c r="AE43" s="70">
        <f t="shared" si="24"/>
        <v>1</v>
      </c>
      <c r="AF43" s="5" t="str">
        <f t="shared" si="38"/>
        <v>5E</v>
      </c>
      <c r="AG43" s="66">
        <f t="shared" si="25"/>
        <v>25</v>
      </c>
      <c r="AH43" s="65" t="str">
        <f t="shared" si="17"/>
        <v>Bajo</v>
      </c>
      <c r="AI43" s="5" t="str">
        <f t="shared" si="26"/>
        <v>NO SIGNIFICATIVO</v>
      </c>
      <c r="AJ43" s="5" t="s">
        <v>441</v>
      </c>
      <c r="AK43" s="99" t="s">
        <v>382</v>
      </c>
      <c r="AN43" s="71"/>
      <c r="AQ43" s="30"/>
      <c r="AR43" s="30"/>
      <c r="AS43" s="30"/>
      <c r="AT43" s="30"/>
      <c r="AU43" s="30"/>
      <c r="AY43" s="31"/>
      <c r="AZ43" s="31"/>
      <c r="BA43" s="31"/>
    </row>
    <row r="44" spans="1:53" ht="342">
      <c r="A44" s="97"/>
      <c r="B44" s="295"/>
      <c r="C44" s="143" t="s">
        <v>50</v>
      </c>
      <c r="D44" s="143" t="s">
        <v>50</v>
      </c>
      <c r="E44" s="292"/>
      <c r="F44" s="142" t="s">
        <v>328</v>
      </c>
      <c r="G44" s="63">
        <v>50</v>
      </c>
      <c r="H44" s="64" t="str">
        <f t="shared" si="18"/>
        <v>Equipos o instalaciones eléctricas energizadas</v>
      </c>
      <c r="I44" s="64" t="str">
        <f t="shared" si="4"/>
        <v>Contacto directo / indirecto / inducción con energía eléctrica</v>
      </c>
      <c r="J44" s="64" t="str">
        <f t="shared" si="5"/>
        <v>1er Auxilio, lesion leve, lesion moderada, posible enfermedad ocupacional, fatalidad</v>
      </c>
      <c r="K44" s="78">
        <v>2</v>
      </c>
      <c r="L44" s="78" t="s">
        <v>31</v>
      </c>
      <c r="M44" s="115">
        <f t="shared" si="6"/>
        <v>8</v>
      </c>
      <c r="N44" s="65" t="str">
        <f t="shared" si="77"/>
        <v>Alto</v>
      </c>
      <c r="O44" s="66"/>
      <c r="P44" s="5" t="str">
        <f t="shared" si="72"/>
        <v/>
      </c>
      <c r="Q44" s="66"/>
      <c r="R44" s="5" t="str">
        <f t="shared" si="73"/>
        <v/>
      </c>
      <c r="S44" s="67" t="s">
        <v>360</v>
      </c>
      <c r="T44" s="5">
        <f t="shared" si="74"/>
        <v>0.65</v>
      </c>
      <c r="U44" s="68" t="s">
        <v>390</v>
      </c>
      <c r="V44" s="5">
        <f t="shared" si="75"/>
        <v>0.55000000000000004</v>
      </c>
      <c r="W44" s="5">
        <f t="shared" si="82"/>
        <v>10</v>
      </c>
      <c r="X44" s="5">
        <f t="shared" si="83"/>
        <v>0.55000000000000004</v>
      </c>
      <c r="Y44" s="69" t="s">
        <v>351</v>
      </c>
      <c r="Z44" s="5">
        <f t="shared" si="76"/>
        <v>0.2</v>
      </c>
      <c r="AA44" s="5">
        <f t="shared" si="80"/>
        <v>13</v>
      </c>
      <c r="AB44" s="5">
        <f t="shared" si="81"/>
        <v>0.2</v>
      </c>
      <c r="AC44" s="5">
        <f t="shared" si="37"/>
        <v>18</v>
      </c>
      <c r="AD44" s="5">
        <f t="shared" si="16"/>
        <v>1</v>
      </c>
      <c r="AE44" s="70">
        <f t="shared" si="24"/>
        <v>1</v>
      </c>
      <c r="AF44" s="5" t="str">
        <f t="shared" si="38"/>
        <v>5E</v>
      </c>
      <c r="AG44" s="66">
        <f t="shared" si="25"/>
        <v>25</v>
      </c>
      <c r="AH44" s="65" t="str">
        <f t="shared" si="17"/>
        <v>Bajo</v>
      </c>
      <c r="AI44" s="5" t="str">
        <f t="shared" si="26"/>
        <v>SIGNIFICATIVO</v>
      </c>
      <c r="AJ44" s="5" t="s">
        <v>441</v>
      </c>
      <c r="AK44" s="99" t="s">
        <v>382</v>
      </c>
      <c r="AN44" s="71"/>
      <c r="AQ44" s="30"/>
      <c r="AR44" s="30"/>
      <c r="AS44" s="30"/>
      <c r="AT44" s="30"/>
      <c r="AU44" s="30"/>
      <c r="AY44" s="31"/>
      <c r="AZ44" s="31"/>
      <c r="BA44" s="31"/>
    </row>
    <row r="45" spans="1:53" ht="342">
      <c r="A45" s="97"/>
      <c r="B45" s="295"/>
      <c r="C45" s="143" t="s">
        <v>50</v>
      </c>
      <c r="D45" s="143" t="s">
        <v>50</v>
      </c>
      <c r="E45" s="292"/>
      <c r="F45" s="142" t="s">
        <v>328</v>
      </c>
      <c r="G45" s="63">
        <v>67</v>
      </c>
      <c r="H45" s="64" t="str">
        <f t="shared" si="18"/>
        <v>Usar equipos defectuoso</v>
      </c>
      <c r="I45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45" s="64" t="str">
        <f t="shared" si="5"/>
        <v>1er Auxilio, lesion leve, lesion moderada, lesion incapacitante, fatalidad</v>
      </c>
      <c r="K45" s="78">
        <v>2</v>
      </c>
      <c r="L45" s="78" t="s">
        <v>31</v>
      </c>
      <c r="M45" s="115">
        <f t="shared" si="6"/>
        <v>8</v>
      </c>
      <c r="N45" s="65" t="str">
        <f t="shared" si="77"/>
        <v>Alto</v>
      </c>
      <c r="O45" s="66"/>
      <c r="P45" s="5" t="str">
        <f t="shared" si="72"/>
        <v/>
      </c>
      <c r="Q45" s="66"/>
      <c r="R45" s="5" t="str">
        <f t="shared" si="73"/>
        <v/>
      </c>
      <c r="S45" s="67" t="s">
        <v>309</v>
      </c>
      <c r="T45" s="5">
        <f t="shared" si="74"/>
        <v>0.65</v>
      </c>
      <c r="U45" s="68" t="s">
        <v>390</v>
      </c>
      <c r="V45" s="5">
        <f t="shared" si="75"/>
        <v>0.55000000000000004</v>
      </c>
      <c r="W45" s="5">
        <f t="shared" si="82"/>
        <v>10</v>
      </c>
      <c r="X45" s="5">
        <f t="shared" si="83"/>
        <v>0.55000000000000004</v>
      </c>
      <c r="Y45" s="69" t="s">
        <v>351</v>
      </c>
      <c r="Z45" s="5">
        <f t="shared" si="76"/>
        <v>0.2</v>
      </c>
      <c r="AA45" s="5">
        <f t="shared" si="80"/>
        <v>13</v>
      </c>
      <c r="AB45" s="5">
        <f t="shared" si="81"/>
        <v>0.2</v>
      </c>
      <c r="AC45" s="5">
        <f t="shared" si="37"/>
        <v>18</v>
      </c>
      <c r="AD45" s="5">
        <f t="shared" si="16"/>
        <v>1</v>
      </c>
      <c r="AE45" s="70">
        <f t="shared" si="24"/>
        <v>1</v>
      </c>
      <c r="AF45" s="5" t="str">
        <f t="shared" si="38"/>
        <v>5E</v>
      </c>
      <c r="AG45" s="66">
        <f t="shared" si="25"/>
        <v>25</v>
      </c>
      <c r="AH45" s="65" t="str">
        <f t="shared" si="17"/>
        <v>Bajo</v>
      </c>
      <c r="AI45" s="5" t="str">
        <f t="shared" si="26"/>
        <v>SIGNIFICATIVO</v>
      </c>
      <c r="AJ45" s="5" t="s">
        <v>441</v>
      </c>
      <c r="AK45" s="99" t="s">
        <v>382</v>
      </c>
      <c r="AN45" s="71"/>
      <c r="AQ45" s="30"/>
      <c r="AR45" s="30"/>
      <c r="AS45" s="30"/>
      <c r="AT45" s="30"/>
      <c r="AU45" s="30"/>
      <c r="AY45" s="31"/>
      <c r="AZ45" s="31"/>
      <c r="BA45" s="31"/>
    </row>
    <row r="46" spans="1:53" ht="342">
      <c r="A46" s="97"/>
      <c r="B46" s="295"/>
      <c r="C46" s="143" t="s">
        <v>50</v>
      </c>
      <c r="D46" s="143" t="s">
        <v>50</v>
      </c>
      <c r="E46" s="292"/>
      <c r="F46" s="142" t="s">
        <v>328</v>
      </c>
      <c r="G46" s="63">
        <v>62</v>
      </c>
      <c r="H46" s="64" t="str">
        <f t="shared" si="18"/>
        <v>Operar equipos sin autorización</v>
      </c>
      <c r="I46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46" s="64" t="str">
        <f t="shared" si="5"/>
        <v>1er Auxilio, lesion leve, lesion moderada, lesion incapacitante, fatalidad</v>
      </c>
      <c r="K46" s="78">
        <v>2</v>
      </c>
      <c r="L46" s="78" t="s">
        <v>31</v>
      </c>
      <c r="M46" s="115">
        <f t="shared" si="6"/>
        <v>8</v>
      </c>
      <c r="N46" s="65" t="str">
        <f t="shared" si="77"/>
        <v>Alto</v>
      </c>
      <c r="O46" s="66"/>
      <c r="P46" s="5" t="str">
        <f t="shared" si="72"/>
        <v/>
      </c>
      <c r="Q46" s="66"/>
      <c r="R46" s="5" t="str">
        <f t="shared" si="73"/>
        <v/>
      </c>
      <c r="S46" s="67"/>
      <c r="T46" s="5" t="str">
        <f t="shared" si="74"/>
        <v/>
      </c>
      <c r="U46" s="68" t="s">
        <v>390</v>
      </c>
      <c r="V46" s="5">
        <f t="shared" si="75"/>
        <v>0.55000000000000004</v>
      </c>
      <c r="W46" s="5">
        <f t="shared" si="82"/>
        <v>10</v>
      </c>
      <c r="X46" s="5">
        <f t="shared" si="83"/>
        <v>0.55000000000000004</v>
      </c>
      <c r="Y46" s="69" t="s">
        <v>351</v>
      </c>
      <c r="Z46" s="5">
        <f t="shared" si="76"/>
        <v>0.2</v>
      </c>
      <c r="AA46" s="5">
        <f t="shared" si="80"/>
        <v>13</v>
      </c>
      <c r="AB46" s="5">
        <f t="shared" si="81"/>
        <v>0.2</v>
      </c>
      <c r="AC46" s="5">
        <f t="shared" si="37"/>
        <v>18</v>
      </c>
      <c r="AD46" s="5">
        <f t="shared" si="16"/>
        <v>6</v>
      </c>
      <c r="AE46" s="70">
        <f t="shared" si="24"/>
        <v>6</v>
      </c>
      <c r="AF46" s="5" t="str">
        <f t="shared" si="38"/>
        <v>3E</v>
      </c>
      <c r="AG46" s="66">
        <f t="shared" si="25"/>
        <v>20</v>
      </c>
      <c r="AH46" s="65" t="str">
        <f t="shared" si="17"/>
        <v>Bajo</v>
      </c>
      <c r="AI46" s="5" t="str">
        <f t="shared" si="26"/>
        <v>SIGNIFICATIVO</v>
      </c>
      <c r="AJ46" s="5" t="s">
        <v>441</v>
      </c>
      <c r="AK46" s="99" t="s">
        <v>382</v>
      </c>
      <c r="AN46" s="71"/>
      <c r="AQ46" s="30"/>
      <c r="AR46" s="30"/>
      <c r="AS46" s="30"/>
      <c r="AT46" s="30"/>
      <c r="AU46" s="30"/>
      <c r="AY46" s="31"/>
      <c r="AZ46" s="31"/>
      <c r="BA46" s="31"/>
    </row>
    <row r="47" spans="1:53" ht="342">
      <c r="A47" s="97"/>
      <c r="B47" s="295"/>
      <c r="C47" s="143" t="s">
        <v>50</v>
      </c>
      <c r="D47" s="143" t="s">
        <v>50</v>
      </c>
      <c r="E47" s="292"/>
      <c r="F47" s="142" t="s">
        <v>328</v>
      </c>
      <c r="G47" s="63">
        <v>65</v>
      </c>
      <c r="H47" s="64" t="str">
        <f t="shared" si="18"/>
        <v>Operar a velocidad inadecuada</v>
      </c>
      <c r="I47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47" s="64" t="str">
        <f t="shared" si="5"/>
        <v>1er Auxilio, lesion leve, lesion moderada, lesion incapacitante, fatalidad</v>
      </c>
      <c r="K47" s="78">
        <v>2</v>
      </c>
      <c r="L47" s="78" t="s">
        <v>31</v>
      </c>
      <c r="M47" s="115">
        <f t="shared" si="6"/>
        <v>8</v>
      </c>
      <c r="N47" s="65" t="str">
        <f t="shared" si="77"/>
        <v>Alto</v>
      </c>
      <c r="O47" s="66"/>
      <c r="P47" s="5" t="str">
        <f t="shared" si="72"/>
        <v/>
      </c>
      <c r="Q47" s="66"/>
      <c r="R47" s="5" t="str">
        <f t="shared" si="73"/>
        <v/>
      </c>
      <c r="S47" s="67" t="s">
        <v>342</v>
      </c>
      <c r="T47" s="5">
        <f t="shared" si="74"/>
        <v>0.65</v>
      </c>
      <c r="U47" s="68" t="s">
        <v>390</v>
      </c>
      <c r="V47" s="5">
        <f t="shared" si="75"/>
        <v>0.55000000000000004</v>
      </c>
      <c r="W47" s="5">
        <f t="shared" si="82"/>
        <v>10</v>
      </c>
      <c r="X47" s="5">
        <f t="shared" si="83"/>
        <v>0.55000000000000004</v>
      </c>
      <c r="Y47" s="69" t="s">
        <v>351</v>
      </c>
      <c r="Z47" s="5">
        <f t="shared" si="76"/>
        <v>0.2</v>
      </c>
      <c r="AA47" s="5">
        <f t="shared" si="80"/>
        <v>13</v>
      </c>
      <c r="AB47" s="5">
        <f t="shared" si="81"/>
        <v>0.2</v>
      </c>
      <c r="AC47" s="5">
        <f t="shared" si="37"/>
        <v>18</v>
      </c>
      <c r="AD47" s="5">
        <f t="shared" si="16"/>
        <v>1</v>
      </c>
      <c r="AE47" s="70">
        <f t="shared" si="24"/>
        <v>1</v>
      </c>
      <c r="AF47" s="5" t="str">
        <f t="shared" si="38"/>
        <v>5E</v>
      </c>
      <c r="AG47" s="66">
        <f t="shared" si="25"/>
        <v>25</v>
      </c>
      <c r="AH47" s="65" t="str">
        <f t="shared" si="17"/>
        <v>Bajo</v>
      </c>
      <c r="AI47" s="5" t="str">
        <f t="shared" si="26"/>
        <v>SIGNIFICATIVO</v>
      </c>
      <c r="AJ47" s="5" t="s">
        <v>441</v>
      </c>
      <c r="AK47" s="99" t="s">
        <v>382</v>
      </c>
      <c r="AN47" s="71"/>
      <c r="AQ47" s="30"/>
      <c r="AR47" s="30"/>
      <c r="AS47" s="30"/>
      <c r="AT47" s="30"/>
      <c r="AU47" s="30"/>
      <c r="AY47" s="31"/>
      <c r="AZ47" s="31"/>
      <c r="BA47" s="31"/>
    </row>
    <row r="48" spans="1:53" ht="342">
      <c r="A48" s="97"/>
      <c r="B48" s="295"/>
      <c r="C48" s="143" t="s">
        <v>50</v>
      </c>
      <c r="D48" s="143" t="s">
        <v>50</v>
      </c>
      <c r="E48" s="292"/>
      <c r="F48" s="142" t="s">
        <v>328</v>
      </c>
      <c r="G48" s="63">
        <v>8</v>
      </c>
      <c r="H48" s="64" t="str">
        <f t="shared" si="18"/>
        <v>Polvo /Material Particulado)</v>
      </c>
      <c r="I48" s="64" t="str">
        <f t="shared" si="4"/>
        <v>Inhalación de Polvo /Material Particulado), Contacto de la Vista con sustancias o agentes dañinos.</v>
      </c>
      <c r="J48" s="64" t="str">
        <f t="shared" si="5"/>
        <v>1er Auxilio, lesion leve, lesion moderada, posible enfermedad no ocupacional, posible enfermedad ocupacional</v>
      </c>
      <c r="K48" s="78">
        <v>3</v>
      </c>
      <c r="L48" s="78" t="s">
        <v>31</v>
      </c>
      <c r="M48" s="78">
        <f t="shared" si="6"/>
        <v>13</v>
      </c>
      <c r="N48" s="65" t="str">
        <f t="shared" si="77"/>
        <v>Medio</v>
      </c>
      <c r="O48" s="66"/>
      <c r="P48" s="5" t="str">
        <f t="shared" si="72"/>
        <v/>
      </c>
      <c r="Q48" s="66"/>
      <c r="R48" s="5" t="str">
        <f t="shared" si="73"/>
        <v/>
      </c>
      <c r="S48" s="67" t="s">
        <v>350</v>
      </c>
      <c r="T48" s="5">
        <f t="shared" si="74"/>
        <v>0.65</v>
      </c>
      <c r="U48" s="68" t="s">
        <v>390</v>
      </c>
      <c r="V48" s="5">
        <f t="shared" si="75"/>
        <v>0.55000000000000004</v>
      </c>
      <c r="W48" s="5">
        <f t="shared" si="82"/>
        <v>10</v>
      </c>
      <c r="X48" s="5">
        <f t="shared" si="83"/>
        <v>0.55000000000000004</v>
      </c>
      <c r="Y48" s="69" t="s">
        <v>351</v>
      </c>
      <c r="Z48" s="5">
        <f t="shared" si="76"/>
        <v>0.2</v>
      </c>
      <c r="AA48" s="5">
        <f t="shared" si="80"/>
        <v>13</v>
      </c>
      <c r="AB48" s="5">
        <f t="shared" si="81"/>
        <v>0.2</v>
      </c>
      <c r="AC48" s="5">
        <f t="shared" si="37"/>
        <v>13</v>
      </c>
      <c r="AD48" s="5">
        <f t="shared" si="16"/>
        <v>1</v>
      </c>
      <c r="AE48" s="70">
        <f t="shared" si="24"/>
        <v>1</v>
      </c>
      <c r="AF48" s="5" t="str">
        <f t="shared" si="38"/>
        <v>5E</v>
      </c>
      <c r="AG48" s="66">
        <f t="shared" si="25"/>
        <v>25</v>
      </c>
      <c r="AH48" s="65" t="str">
        <f t="shared" si="17"/>
        <v>Bajo</v>
      </c>
      <c r="AI48" s="5" t="str">
        <f t="shared" si="26"/>
        <v>NO SIGNIFICATIVO</v>
      </c>
      <c r="AJ48" s="5" t="s">
        <v>441</v>
      </c>
      <c r="AK48" s="99" t="s">
        <v>382</v>
      </c>
      <c r="AN48" s="71"/>
      <c r="AQ48" s="30"/>
      <c r="AR48" s="30"/>
      <c r="AS48" s="30"/>
      <c r="AT48" s="30"/>
      <c r="AU48" s="30"/>
      <c r="AY48" s="31"/>
      <c r="AZ48" s="31"/>
      <c r="BA48" s="31"/>
    </row>
    <row r="49" spans="1:53" ht="370.5">
      <c r="A49" s="97"/>
      <c r="B49" s="299">
        <v>2</v>
      </c>
      <c r="C49" s="145" t="s">
        <v>242</v>
      </c>
      <c r="D49" s="145" t="s">
        <v>242</v>
      </c>
      <c r="E49" s="144" t="s">
        <v>299</v>
      </c>
      <c r="F49" s="144" t="s">
        <v>241</v>
      </c>
      <c r="G49" s="72">
        <v>41</v>
      </c>
      <c r="H49" s="64" t="str">
        <f t="shared" si="18"/>
        <v>Rocas inestables / talud inestable</v>
      </c>
      <c r="I49" s="64" t="str">
        <f t="shared" si="4"/>
        <v>Caída de rocas; derrumbes, desplomes</v>
      </c>
      <c r="J49" s="64" t="str">
        <f t="shared" si="5"/>
        <v>1er Auxilio, lesion leve, lesion moderada, lesion incapacitante, fatalidad</v>
      </c>
      <c r="K49" s="78">
        <v>2</v>
      </c>
      <c r="L49" s="78" t="s">
        <v>38</v>
      </c>
      <c r="M49" s="115">
        <f t="shared" si="6"/>
        <v>5</v>
      </c>
      <c r="N49" s="65" t="str">
        <f t="shared" si="19"/>
        <v>Alto</v>
      </c>
      <c r="O49" s="66"/>
      <c r="P49" s="5" t="str">
        <f t="shared" si="7"/>
        <v/>
      </c>
      <c r="Q49" s="66"/>
      <c r="R49" s="5" t="str">
        <f t="shared" si="8"/>
        <v/>
      </c>
      <c r="S49" s="67" t="s">
        <v>339</v>
      </c>
      <c r="T49" s="5">
        <f t="shared" si="9"/>
        <v>0.65</v>
      </c>
      <c r="U49" s="68" t="s">
        <v>391</v>
      </c>
      <c r="V49" s="5">
        <f t="shared" si="10"/>
        <v>0.55000000000000004</v>
      </c>
      <c r="W49" s="5">
        <f t="shared" si="20"/>
        <v>10</v>
      </c>
      <c r="X49" s="5">
        <f t="shared" si="21"/>
        <v>0.55000000000000004</v>
      </c>
      <c r="Y49" s="69" t="s">
        <v>352</v>
      </c>
      <c r="Z49" s="5">
        <f t="shared" si="13"/>
        <v>0.2</v>
      </c>
      <c r="AA49" s="5">
        <f t="shared" si="22"/>
        <v>13</v>
      </c>
      <c r="AB49" s="5">
        <f t="shared" si="23"/>
        <v>0.2</v>
      </c>
      <c r="AC49" s="5">
        <f t="shared" si="37"/>
        <v>21</v>
      </c>
      <c r="AD49" s="5">
        <f t="shared" si="16"/>
        <v>1</v>
      </c>
      <c r="AE49" s="70">
        <f t="shared" si="24"/>
        <v>1</v>
      </c>
      <c r="AF49" s="5" t="str">
        <f t="shared" si="38"/>
        <v>5E</v>
      </c>
      <c r="AG49" s="66">
        <f t="shared" si="25"/>
        <v>25</v>
      </c>
      <c r="AH49" s="65" t="str">
        <f t="shared" si="17"/>
        <v>Bajo</v>
      </c>
      <c r="AI49" s="5" t="str">
        <f t="shared" si="26"/>
        <v>SIGNIFICATIVO</v>
      </c>
      <c r="AJ49" s="5" t="s">
        <v>441</v>
      </c>
      <c r="AK49" s="99" t="s">
        <v>382</v>
      </c>
      <c r="AN49" s="71"/>
      <c r="AQ49" s="30"/>
      <c r="AR49" s="30"/>
      <c r="AS49" s="30"/>
      <c r="AT49" s="30"/>
      <c r="AU49" s="30"/>
      <c r="AY49" s="31"/>
      <c r="AZ49" s="31"/>
      <c r="BA49" s="31"/>
    </row>
    <row r="50" spans="1:53" ht="342">
      <c r="A50" s="97"/>
      <c r="B50" s="299"/>
      <c r="C50" s="145" t="s">
        <v>242</v>
      </c>
      <c r="D50" s="145" t="s">
        <v>242</v>
      </c>
      <c r="E50" s="144" t="s">
        <v>299</v>
      </c>
      <c r="F50" s="144" t="s">
        <v>241</v>
      </c>
      <c r="G50" s="72">
        <v>10</v>
      </c>
      <c r="H50" s="64" t="str">
        <f t="shared" si="18"/>
        <v>Vapores/gases/humos/Neblina</v>
      </c>
      <c r="I50" s="64" t="str">
        <f t="shared" si="4"/>
        <v>Inhalación de sustancias o agentes dañinos</v>
      </c>
      <c r="J50" s="64" t="str">
        <f t="shared" si="5"/>
        <v>1er Auxilio, fatalidad, posible enfermedad no ocupacional, posible enfermedad ocupacional</v>
      </c>
      <c r="K50" s="78">
        <v>2</v>
      </c>
      <c r="L50" s="78" t="s">
        <v>31</v>
      </c>
      <c r="M50" s="115">
        <f t="shared" si="6"/>
        <v>8</v>
      </c>
      <c r="N50" s="65" t="str">
        <f t="shared" si="19"/>
        <v>Alto</v>
      </c>
      <c r="O50" s="66"/>
      <c r="P50" s="5" t="str">
        <f t="shared" si="7"/>
        <v/>
      </c>
      <c r="Q50" s="66"/>
      <c r="R50" s="5" t="str">
        <f t="shared" si="8"/>
        <v/>
      </c>
      <c r="S50" s="67" t="s">
        <v>322</v>
      </c>
      <c r="T50" s="5">
        <f t="shared" si="9"/>
        <v>0.65</v>
      </c>
      <c r="U50" s="68" t="s">
        <v>392</v>
      </c>
      <c r="V50" s="5">
        <f t="shared" si="10"/>
        <v>0.55000000000000004</v>
      </c>
      <c r="W50" s="5">
        <f t="shared" si="20"/>
        <v>10</v>
      </c>
      <c r="X50" s="5">
        <f t="shared" si="21"/>
        <v>0.55000000000000004</v>
      </c>
      <c r="Y50" s="69" t="s">
        <v>352</v>
      </c>
      <c r="Z50" s="5">
        <f t="shared" si="13"/>
        <v>0.2</v>
      </c>
      <c r="AA50" s="5">
        <f t="shared" si="22"/>
        <v>13</v>
      </c>
      <c r="AB50" s="5">
        <f t="shared" si="23"/>
        <v>0.2</v>
      </c>
      <c r="AC50" s="5">
        <f t="shared" si="37"/>
        <v>18</v>
      </c>
      <c r="AD50" s="5">
        <f t="shared" si="16"/>
        <v>1</v>
      </c>
      <c r="AE50" s="70">
        <f t="shared" si="24"/>
        <v>1</v>
      </c>
      <c r="AF50" s="5" t="str">
        <f t="shared" si="38"/>
        <v>5E</v>
      </c>
      <c r="AG50" s="66">
        <f t="shared" si="25"/>
        <v>25</v>
      </c>
      <c r="AH50" s="65" t="str">
        <f t="shared" si="17"/>
        <v>Bajo</v>
      </c>
      <c r="AI50" s="5" t="str">
        <f t="shared" si="26"/>
        <v>SIGNIFICATIVO</v>
      </c>
      <c r="AJ50" s="5" t="s">
        <v>441</v>
      </c>
      <c r="AK50" s="99" t="s">
        <v>382</v>
      </c>
      <c r="AN50" s="71"/>
      <c r="AQ50" s="30"/>
      <c r="AR50" s="30"/>
      <c r="AS50" s="30"/>
      <c r="AT50" s="30"/>
      <c r="AU50" s="30"/>
      <c r="AY50" s="31"/>
      <c r="AZ50" s="31"/>
      <c r="BA50" s="31"/>
    </row>
    <row r="51" spans="1:53" ht="342">
      <c r="A51" s="97"/>
      <c r="B51" s="299"/>
      <c r="C51" s="145" t="s">
        <v>242</v>
      </c>
      <c r="D51" s="145" t="s">
        <v>242</v>
      </c>
      <c r="E51" s="144" t="s">
        <v>299</v>
      </c>
      <c r="F51" s="144" t="s">
        <v>241</v>
      </c>
      <c r="G51" s="72">
        <v>42</v>
      </c>
      <c r="H51" s="64" t="str">
        <f t="shared" si="18"/>
        <v>Material disparado</v>
      </c>
      <c r="I51" s="64" t="str">
        <f t="shared" si="4"/>
        <v>Caída al mismo nivel</v>
      </c>
      <c r="J51" s="64" t="str">
        <f t="shared" si="5"/>
        <v>2do Auxilio, lesion leve, lesion moderada, lesion incapacitante, fatalidad</v>
      </c>
      <c r="K51" s="78">
        <v>3</v>
      </c>
      <c r="L51" s="78" t="s">
        <v>31</v>
      </c>
      <c r="M51" s="78">
        <f t="shared" si="6"/>
        <v>13</v>
      </c>
      <c r="N51" s="65" t="str">
        <f t="shared" si="19"/>
        <v>Medio</v>
      </c>
      <c r="O51" s="66"/>
      <c r="P51" s="5" t="str">
        <f t="shared" si="7"/>
        <v/>
      </c>
      <c r="Q51" s="66"/>
      <c r="R51" s="5" t="str">
        <f t="shared" si="8"/>
        <v/>
      </c>
      <c r="S51" s="67"/>
      <c r="T51" s="5" t="str">
        <f t="shared" si="9"/>
        <v/>
      </c>
      <c r="U51" s="68" t="s">
        <v>392</v>
      </c>
      <c r="V51" s="5">
        <f t="shared" si="10"/>
        <v>0.55000000000000004</v>
      </c>
      <c r="W51" s="5">
        <f t="shared" si="20"/>
        <v>10</v>
      </c>
      <c r="X51" s="5">
        <f t="shared" si="21"/>
        <v>0.55000000000000004</v>
      </c>
      <c r="Y51" s="69" t="s">
        <v>352</v>
      </c>
      <c r="Z51" s="5">
        <f t="shared" si="13"/>
        <v>0.2</v>
      </c>
      <c r="AA51" s="5">
        <f t="shared" si="22"/>
        <v>13</v>
      </c>
      <c r="AB51" s="5">
        <f t="shared" si="23"/>
        <v>0.2</v>
      </c>
      <c r="AC51" s="5">
        <f t="shared" si="37"/>
        <v>13</v>
      </c>
      <c r="AD51" s="5">
        <f t="shared" si="16"/>
        <v>5</v>
      </c>
      <c r="AE51" s="70">
        <f t="shared" si="24"/>
        <v>5</v>
      </c>
      <c r="AF51" s="5" t="str">
        <f t="shared" si="38"/>
        <v>4D</v>
      </c>
      <c r="AG51" s="66">
        <f t="shared" si="25"/>
        <v>21</v>
      </c>
      <c r="AH51" s="65" t="str">
        <f t="shared" si="17"/>
        <v>Bajo</v>
      </c>
      <c r="AI51" s="5" t="str">
        <f t="shared" si="26"/>
        <v>NO SIGNIFICATIVO</v>
      </c>
      <c r="AJ51" s="5" t="s">
        <v>441</v>
      </c>
      <c r="AK51" s="99" t="s">
        <v>382</v>
      </c>
      <c r="AN51" s="71"/>
      <c r="AQ51" s="30"/>
      <c r="AR51" s="30"/>
      <c r="AS51" s="30"/>
      <c r="AT51" s="30"/>
      <c r="AU51" s="30"/>
      <c r="AY51" s="31"/>
      <c r="AZ51" s="31"/>
      <c r="BA51" s="31"/>
    </row>
    <row r="52" spans="1:53" ht="342">
      <c r="A52" s="97"/>
      <c r="B52" s="299"/>
      <c r="C52" s="145" t="s">
        <v>242</v>
      </c>
      <c r="D52" s="145" t="s">
        <v>242</v>
      </c>
      <c r="E52" s="144" t="s">
        <v>299</v>
      </c>
      <c r="F52" s="144" t="s">
        <v>241</v>
      </c>
      <c r="G52" s="72">
        <v>39</v>
      </c>
      <c r="H52" s="64" t="str">
        <f t="shared" si="18"/>
        <v>Orden y limpieza deficiente/Desorden</v>
      </c>
      <c r="I52" s="64" t="str">
        <f t="shared" si="4"/>
        <v>Caída al mismo nivel</v>
      </c>
      <c r="J52" s="64" t="str">
        <f t="shared" si="5"/>
        <v>1er Auxilio, lesion leve, lesion moderada.</v>
      </c>
      <c r="K52" s="78">
        <v>3</v>
      </c>
      <c r="L52" s="78" t="s">
        <v>31</v>
      </c>
      <c r="M52" s="78">
        <f t="shared" si="6"/>
        <v>13</v>
      </c>
      <c r="N52" s="65" t="str">
        <f t="shared" si="19"/>
        <v>Medio</v>
      </c>
      <c r="O52" s="66"/>
      <c r="P52" s="5" t="str">
        <f t="shared" si="7"/>
        <v/>
      </c>
      <c r="Q52" s="66"/>
      <c r="R52" s="5" t="str">
        <f t="shared" si="8"/>
        <v/>
      </c>
      <c r="S52" s="67" t="s">
        <v>301</v>
      </c>
      <c r="T52" s="5">
        <f t="shared" si="9"/>
        <v>0.65</v>
      </c>
      <c r="U52" s="68" t="s">
        <v>392</v>
      </c>
      <c r="V52" s="5">
        <f t="shared" ref="V52" si="88">IF(U52="", "",X52)</f>
        <v>0.55000000000000004</v>
      </c>
      <c r="W52" s="5">
        <f t="shared" ref="W52" si="89">IF(U52="","",LEN(U52)-LEN(SUBSTITUTE(U52,"•","")))</f>
        <v>10</v>
      </c>
      <c r="X52" s="5">
        <f t="shared" ref="X52" si="90">IF(W52="","",IF(W52=1,0.25,IF(AND(OR(W52&gt;2,W52=2),OR(W52&lt;4,W52=4)),0.4,IF(OR(W52&gt;5,W52=5),0.55))))</f>
        <v>0.55000000000000004</v>
      </c>
      <c r="Y52" s="69" t="s">
        <v>352</v>
      </c>
      <c r="Z52" s="5">
        <f t="shared" si="13"/>
        <v>0.2</v>
      </c>
      <c r="AA52" s="5">
        <f t="shared" si="22"/>
        <v>13</v>
      </c>
      <c r="AB52" s="5">
        <f t="shared" si="23"/>
        <v>0.2</v>
      </c>
      <c r="AC52" s="5">
        <f t="shared" si="37"/>
        <v>13</v>
      </c>
      <c r="AD52" s="5">
        <f t="shared" si="16"/>
        <v>1</v>
      </c>
      <c r="AE52" s="70">
        <f t="shared" si="24"/>
        <v>1</v>
      </c>
      <c r="AF52" s="5" t="str">
        <f t="shared" si="38"/>
        <v>5E</v>
      </c>
      <c r="AG52" s="66">
        <f t="shared" si="25"/>
        <v>25</v>
      </c>
      <c r="AH52" s="65" t="str">
        <f t="shared" si="17"/>
        <v>Bajo</v>
      </c>
      <c r="AI52" s="5" t="str">
        <f t="shared" si="26"/>
        <v>NO SIGNIFICATIVO</v>
      </c>
      <c r="AJ52" s="5" t="s">
        <v>441</v>
      </c>
      <c r="AK52" s="99" t="s">
        <v>382</v>
      </c>
      <c r="AN52" s="71"/>
      <c r="AQ52" s="30"/>
      <c r="AR52" s="30"/>
      <c r="AS52" s="30"/>
      <c r="AT52" s="30"/>
      <c r="AU52" s="30"/>
      <c r="AY52" s="31"/>
      <c r="AZ52" s="31"/>
      <c r="BA52" s="31"/>
    </row>
    <row r="53" spans="1:53" ht="342">
      <c r="A53" s="97"/>
      <c r="B53" s="299"/>
      <c r="C53" s="145" t="s">
        <v>242</v>
      </c>
      <c r="D53" s="145" t="s">
        <v>242</v>
      </c>
      <c r="E53" s="144" t="s">
        <v>299</v>
      </c>
      <c r="F53" s="144" t="s">
        <v>241</v>
      </c>
      <c r="G53" s="72">
        <v>50</v>
      </c>
      <c r="H53" s="64" t="str">
        <f t="shared" si="18"/>
        <v>Equipos o instalaciones eléctricas energizadas</v>
      </c>
      <c r="I53" s="64" t="str">
        <f t="shared" si="4"/>
        <v>Contacto directo / indirecto / inducción con energía eléctrica</v>
      </c>
      <c r="J53" s="64" t="str">
        <f t="shared" si="5"/>
        <v>1er Auxilio, lesion leve, lesion moderada, posible enfermedad ocupacional, fatalidad</v>
      </c>
      <c r="K53" s="78">
        <v>2</v>
      </c>
      <c r="L53" s="78" t="s">
        <v>31</v>
      </c>
      <c r="M53" s="115">
        <f t="shared" si="6"/>
        <v>8</v>
      </c>
      <c r="N53" s="65" t="str">
        <f t="shared" si="19"/>
        <v>Alto</v>
      </c>
      <c r="O53" s="66"/>
      <c r="P53" s="5" t="str">
        <f t="shared" si="7"/>
        <v/>
      </c>
      <c r="Q53" s="66"/>
      <c r="R53" s="5" t="str">
        <f t="shared" si="8"/>
        <v/>
      </c>
      <c r="S53" s="67" t="s">
        <v>360</v>
      </c>
      <c r="T53" s="5">
        <f t="shared" si="9"/>
        <v>0.65</v>
      </c>
      <c r="U53" s="68" t="s">
        <v>392</v>
      </c>
      <c r="V53" s="5">
        <f t="shared" si="10"/>
        <v>0.55000000000000004</v>
      </c>
      <c r="W53" s="5">
        <f t="shared" si="20"/>
        <v>10</v>
      </c>
      <c r="X53" s="5">
        <f t="shared" si="21"/>
        <v>0.55000000000000004</v>
      </c>
      <c r="Y53" s="69" t="s">
        <v>352</v>
      </c>
      <c r="Z53" s="5">
        <f t="shared" si="13"/>
        <v>0.2</v>
      </c>
      <c r="AA53" s="5">
        <f t="shared" si="22"/>
        <v>13</v>
      </c>
      <c r="AB53" s="5">
        <f t="shared" si="23"/>
        <v>0.2</v>
      </c>
      <c r="AC53" s="5">
        <f t="shared" si="37"/>
        <v>18</v>
      </c>
      <c r="AD53" s="5">
        <f t="shared" si="16"/>
        <v>1</v>
      </c>
      <c r="AE53" s="70">
        <f t="shared" si="24"/>
        <v>1</v>
      </c>
      <c r="AF53" s="5" t="str">
        <f t="shared" si="38"/>
        <v>5E</v>
      </c>
      <c r="AG53" s="66">
        <f t="shared" si="25"/>
        <v>25</v>
      </c>
      <c r="AH53" s="65" t="str">
        <f t="shared" si="17"/>
        <v>Bajo</v>
      </c>
      <c r="AI53" s="5" t="str">
        <f t="shared" si="26"/>
        <v>SIGNIFICATIVO</v>
      </c>
      <c r="AJ53" s="5" t="s">
        <v>441</v>
      </c>
      <c r="AK53" s="99" t="s">
        <v>382</v>
      </c>
      <c r="AN53" s="71"/>
      <c r="AQ53" s="30"/>
      <c r="AR53" s="30"/>
      <c r="AS53" s="30"/>
      <c r="AT53" s="30"/>
      <c r="AU53" s="30"/>
      <c r="AY53" s="31"/>
      <c r="AZ53" s="31"/>
      <c r="BA53" s="31"/>
    </row>
    <row r="54" spans="1:53" ht="342">
      <c r="A54" s="97"/>
      <c r="B54" s="299"/>
      <c r="C54" s="145" t="s">
        <v>242</v>
      </c>
      <c r="D54" s="145" t="s">
        <v>242</v>
      </c>
      <c r="E54" s="144" t="s">
        <v>299</v>
      </c>
      <c r="F54" s="144" t="s">
        <v>241</v>
      </c>
      <c r="G54" s="72">
        <v>46</v>
      </c>
      <c r="H54" s="64" t="str">
        <f t="shared" si="18"/>
        <v>Explosivos</v>
      </c>
      <c r="I54" s="64" t="str">
        <f t="shared" si="4"/>
        <v>Explosión</v>
      </c>
      <c r="J54" s="64" t="str">
        <f t="shared" si="5"/>
        <v>1er Auxilio, lesion leve, lesion moderada, lesion incapacitante, fatalidad</v>
      </c>
      <c r="K54" s="78">
        <v>2</v>
      </c>
      <c r="L54" s="78" t="s">
        <v>31</v>
      </c>
      <c r="M54" s="115">
        <f t="shared" si="6"/>
        <v>8</v>
      </c>
      <c r="N54" s="65" t="str">
        <f t="shared" si="19"/>
        <v>Alto</v>
      </c>
      <c r="O54" s="66"/>
      <c r="P54" s="5" t="str">
        <f t="shared" si="7"/>
        <v/>
      </c>
      <c r="Q54" s="66"/>
      <c r="R54" s="5" t="str">
        <f t="shared" si="8"/>
        <v/>
      </c>
      <c r="S54" s="67"/>
      <c r="T54" s="5" t="str">
        <f t="shared" si="9"/>
        <v/>
      </c>
      <c r="U54" s="68" t="s">
        <v>392</v>
      </c>
      <c r="V54" s="5">
        <f t="shared" si="10"/>
        <v>0.55000000000000004</v>
      </c>
      <c r="W54" s="5">
        <f t="shared" si="20"/>
        <v>10</v>
      </c>
      <c r="X54" s="5">
        <f t="shared" si="21"/>
        <v>0.55000000000000004</v>
      </c>
      <c r="Y54" s="69" t="s">
        <v>352</v>
      </c>
      <c r="Z54" s="5">
        <f t="shared" si="13"/>
        <v>0.2</v>
      </c>
      <c r="AA54" s="5">
        <f t="shared" si="22"/>
        <v>13</v>
      </c>
      <c r="AB54" s="5">
        <f t="shared" si="23"/>
        <v>0.2</v>
      </c>
      <c r="AC54" s="5">
        <f t="shared" si="37"/>
        <v>18</v>
      </c>
      <c r="AD54" s="5">
        <f t="shared" si="16"/>
        <v>6</v>
      </c>
      <c r="AE54" s="70">
        <f t="shared" si="24"/>
        <v>6</v>
      </c>
      <c r="AF54" s="5" t="str">
        <f t="shared" si="38"/>
        <v>3E</v>
      </c>
      <c r="AG54" s="66">
        <f t="shared" si="25"/>
        <v>20</v>
      </c>
      <c r="AH54" s="65" t="str">
        <f t="shared" si="17"/>
        <v>Bajo</v>
      </c>
      <c r="AI54" s="5" t="str">
        <f t="shared" si="26"/>
        <v>SIGNIFICATIVO</v>
      </c>
      <c r="AJ54" s="5" t="s">
        <v>441</v>
      </c>
      <c r="AK54" s="99" t="s">
        <v>382</v>
      </c>
      <c r="AN54" s="71"/>
      <c r="AQ54" s="30"/>
      <c r="AR54" s="30"/>
      <c r="AS54" s="30"/>
      <c r="AT54" s="30"/>
      <c r="AU54" s="30"/>
      <c r="AY54" s="31"/>
      <c r="AZ54" s="31"/>
      <c r="BA54" s="31"/>
    </row>
    <row r="55" spans="1:53" ht="342">
      <c r="A55" s="97"/>
      <c r="B55" s="299"/>
      <c r="C55" s="145" t="s">
        <v>242</v>
      </c>
      <c r="D55" s="145" t="s">
        <v>242</v>
      </c>
      <c r="E55" s="144" t="s">
        <v>299</v>
      </c>
      <c r="F55" s="144" t="s">
        <v>241</v>
      </c>
      <c r="G55" s="72">
        <v>15</v>
      </c>
      <c r="H55" s="64" t="str">
        <f t="shared" si="18"/>
        <v>Espacio Inadecuado de Trabajo</v>
      </c>
      <c r="I55" s="64" t="str">
        <f t="shared" si="4"/>
        <v>Ergonómico por espacios inadecuados de trabajo</v>
      </c>
      <c r="J55" s="64" t="str">
        <f t="shared" si="5"/>
        <v>1er Auxilio, lesion leve, lesion moderada, posible enfermedad ocupacional.</v>
      </c>
      <c r="K55" s="78">
        <v>2</v>
      </c>
      <c r="L55" s="78" t="s">
        <v>31</v>
      </c>
      <c r="M55" s="115">
        <f t="shared" si="6"/>
        <v>8</v>
      </c>
      <c r="N55" s="65" t="str">
        <f t="shared" si="19"/>
        <v>Alto</v>
      </c>
      <c r="O55" s="66"/>
      <c r="P55" s="5" t="str">
        <f t="shared" si="7"/>
        <v/>
      </c>
      <c r="Q55" s="66"/>
      <c r="R55" s="5" t="str">
        <f t="shared" si="8"/>
        <v/>
      </c>
      <c r="S55" s="67" t="s">
        <v>304</v>
      </c>
      <c r="T55" s="5">
        <f t="shared" si="9"/>
        <v>0.65</v>
      </c>
      <c r="U55" s="68" t="s">
        <v>392</v>
      </c>
      <c r="V55" s="5">
        <f t="shared" si="10"/>
        <v>0.55000000000000004</v>
      </c>
      <c r="W55" s="5">
        <f t="shared" si="20"/>
        <v>10</v>
      </c>
      <c r="X55" s="5">
        <f t="shared" si="21"/>
        <v>0.55000000000000004</v>
      </c>
      <c r="Y55" s="69" t="s">
        <v>352</v>
      </c>
      <c r="Z55" s="5">
        <f t="shared" si="13"/>
        <v>0.2</v>
      </c>
      <c r="AA55" s="5">
        <f t="shared" si="22"/>
        <v>13</v>
      </c>
      <c r="AB55" s="5">
        <f t="shared" si="23"/>
        <v>0.2</v>
      </c>
      <c r="AC55" s="5">
        <f>IF(K56="","",IF(L55="","",VLOOKUP(CONCATENATE(K56,L55),$AY$3:$AZ$51,2,FALSE)))</f>
        <v>13</v>
      </c>
      <c r="AD55" s="5">
        <f t="shared" si="16"/>
        <v>1</v>
      </c>
      <c r="AE55" s="70">
        <f t="shared" si="24"/>
        <v>1</v>
      </c>
      <c r="AF55" s="5" t="str">
        <f t="shared" si="38"/>
        <v>5E</v>
      </c>
      <c r="AG55" s="66">
        <f t="shared" si="25"/>
        <v>25</v>
      </c>
      <c r="AH55" s="65" t="str">
        <f t="shared" si="17"/>
        <v>Bajo</v>
      </c>
      <c r="AI55" s="5" t="str">
        <f t="shared" si="26"/>
        <v>SIGNIFICATIVO</v>
      </c>
      <c r="AJ55" s="5" t="s">
        <v>441</v>
      </c>
      <c r="AK55" s="99" t="s">
        <v>382</v>
      </c>
      <c r="AN55" s="71"/>
      <c r="AQ55" s="30"/>
      <c r="AR55" s="30"/>
      <c r="AS55" s="30"/>
      <c r="AT55" s="30"/>
      <c r="AU55" s="30"/>
      <c r="AY55" s="31"/>
      <c r="AZ55" s="31"/>
      <c r="BA55" s="31"/>
    </row>
    <row r="56" spans="1:53" ht="342">
      <c r="A56" s="97"/>
      <c r="B56" s="299"/>
      <c r="C56" s="145" t="s">
        <v>242</v>
      </c>
      <c r="D56" s="145" t="s">
        <v>242</v>
      </c>
      <c r="E56" s="144" t="s">
        <v>299</v>
      </c>
      <c r="F56" s="144" t="s">
        <v>241</v>
      </c>
      <c r="G56" s="72">
        <v>69</v>
      </c>
      <c r="H56" s="64" t="str">
        <f t="shared" si="18"/>
        <v>Usar herramientas/materiales de manera incorrecta</v>
      </c>
      <c r="I56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56" s="64" t="str">
        <f t="shared" si="5"/>
        <v>1er Auxilio, lesion leve, lesion moderada, lesion incapacitante, fatalidad</v>
      </c>
      <c r="K56" s="78">
        <v>3</v>
      </c>
      <c r="L56" s="78" t="s">
        <v>31</v>
      </c>
      <c r="M56" s="78">
        <f>IF(OR(K58="",L56=""),"",VLOOKUP(CONCATENATE(K58,L56),$AS$3:$AT$51,2,FALSE))</f>
        <v>13</v>
      </c>
      <c r="N56" s="65" t="str">
        <f t="shared" ref="N56" si="91">IF(M56="","",IF(AND(OR(M56&gt;16,M56=16),OR(M56&lt;25,M56=25)),"Bajo",IF(AND(OR(M56&gt;9,M56=9),OR(M56&lt;15,M56=15)),"Medio",IF(AND(OR(M56&gt;1,M56=1),OR(M56&lt;8,M56=8)),"Alto"))))</f>
        <v>Medio</v>
      </c>
      <c r="O56" s="66"/>
      <c r="P56" s="5" t="str">
        <f t="shared" ref="P56" si="92">IF(O56="", "",$P$18)</f>
        <v/>
      </c>
      <c r="Q56" s="66"/>
      <c r="R56" s="5" t="str">
        <f t="shared" ref="R56" si="93">IF(Q56="", "",$R$18)</f>
        <v/>
      </c>
      <c r="S56" s="67" t="s">
        <v>304</v>
      </c>
      <c r="T56" s="5">
        <f t="shared" ref="T56" si="94">IF(S56="", "",$T$18)</f>
        <v>0.65</v>
      </c>
      <c r="U56" s="68" t="s">
        <v>392</v>
      </c>
      <c r="V56" s="5">
        <f t="shared" ref="V56" si="95">IF(U56="", "",X56)</f>
        <v>0.55000000000000004</v>
      </c>
      <c r="W56" s="5">
        <f t="shared" ref="W56" si="96">IF(U56="","",LEN(U56)-LEN(SUBSTITUTE(U56,"•","")))</f>
        <v>10</v>
      </c>
      <c r="X56" s="5">
        <f t="shared" ref="X56" si="97">IF(W56="","",IF(W56=1,0.25,IF(AND(OR(W56&gt;2,W56=2),OR(W56&lt;4,W56=4)),0.4,IF(OR(W56&gt;5,W56=5),0.55))))</f>
        <v>0.55000000000000004</v>
      </c>
      <c r="Y56" s="69" t="s">
        <v>352</v>
      </c>
      <c r="Z56" s="5">
        <f t="shared" ref="Z56" si="98">IF(Y56="", "",AB56)</f>
        <v>0.2</v>
      </c>
      <c r="AA56" s="5">
        <f t="shared" ref="AA56" si="99">IF(Y56="","",LEN(Y56)-LEN(SUBSTITUTE(Y56,"•","")))</f>
        <v>13</v>
      </c>
      <c r="AB56" s="5">
        <f t="shared" ref="AB56" si="100">IF(AA56="","",IF(AA56=1,0.05,IF(AND(OR(AA56&gt;2,AA56=2),OR(AA56&lt;4,AA56=4)),0.12,IF(OR(AA56&gt;5,AA56=5),0.2))))</f>
        <v>0.2</v>
      </c>
      <c r="AC56" s="5">
        <f>IF(K58="","",IF(L56="","",VLOOKUP(CONCATENATE(K58,L56),$AY$3:$AZ$51,2,FALSE)))</f>
        <v>13</v>
      </c>
      <c r="AD56" s="5">
        <f t="shared" si="16"/>
        <v>1</v>
      </c>
      <c r="AE56" s="70">
        <f t="shared" si="24"/>
        <v>1</v>
      </c>
      <c r="AF56" s="5" t="str">
        <f t="shared" si="38"/>
        <v>5E</v>
      </c>
      <c r="AG56" s="66">
        <f t="shared" si="25"/>
        <v>25</v>
      </c>
      <c r="AH56" s="65" t="str">
        <f t="shared" si="17"/>
        <v>Bajo</v>
      </c>
      <c r="AI56" s="5" t="str">
        <f t="shared" si="26"/>
        <v>NO SIGNIFICATIVO</v>
      </c>
      <c r="AJ56" s="5" t="s">
        <v>441</v>
      </c>
      <c r="AK56" s="99" t="s">
        <v>382</v>
      </c>
      <c r="AN56" s="71"/>
      <c r="AQ56" s="30"/>
      <c r="AR56" s="30"/>
      <c r="AS56" s="30"/>
      <c r="AT56" s="30"/>
      <c r="AU56" s="30"/>
      <c r="AY56" s="31"/>
      <c r="AZ56" s="31"/>
      <c r="BA56" s="31"/>
    </row>
    <row r="57" spans="1:53" ht="342">
      <c r="A57" s="97"/>
      <c r="B57" s="299"/>
      <c r="C57" s="145" t="s">
        <v>242</v>
      </c>
      <c r="D57" s="145" t="s">
        <v>242</v>
      </c>
      <c r="E57" s="144" t="s">
        <v>299</v>
      </c>
      <c r="F57" s="144" t="s">
        <v>241</v>
      </c>
      <c r="G57" s="72">
        <v>19</v>
      </c>
      <c r="H57" s="64" t="str">
        <f t="shared" si="18"/>
        <v>Levantamiento de carga excesiva</v>
      </c>
      <c r="I57" s="64" t="str">
        <f t="shared" si="4"/>
        <v>Sobreesfuerzo, sobrecarga</v>
      </c>
      <c r="J57" s="64" t="str">
        <f t="shared" si="5"/>
        <v>1er Auxilio, lesion leve, lesion moderada, posible enfermedad ocupacional.</v>
      </c>
      <c r="K57" s="78">
        <v>3</v>
      </c>
      <c r="L57" s="78" t="s">
        <v>31</v>
      </c>
      <c r="M57" s="78">
        <f>IF(OR(K59="",L57=""),"",VLOOKUP(CONCATENATE(K59,L57),$AS$3:$AT$51,2,FALSE))</f>
        <v>8</v>
      </c>
      <c r="N57" s="65" t="str">
        <f t="shared" ref="N57" si="101">IF(M57="","",IF(AND(OR(M57&gt;16,M57=16),OR(M57&lt;25,M57=25)),"Bajo",IF(AND(OR(M57&gt;9,M57=9),OR(M57&lt;15,M57=15)),"Medio",IF(AND(OR(M57&gt;1,M57=1),OR(M57&lt;8,M57=8)),"Alto"))))</f>
        <v>Alto</v>
      </c>
      <c r="O57" s="66"/>
      <c r="P57" s="5" t="str">
        <f t="shared" ref="P57" si="102">IF(O57="", "",$P$18)</f>
        <v/>
      </c>
      <c r="Q57" s="66"/>
      <c r="R57" s="5" t="str">
        <f t="shared" ref="R57" si="103">IF(Q57="", "",$R$18)</f>
        <v/>
      </c>
      <c r="S57" s="67" t="s">
        <v>304</v>
      </c>
      <c r="T57" s="5">
        <f t="shared" ref="T57" si="104">IF(S57="", "",$T$18)</f>
        <v>0.65</v>
      </c>
      <c r="U57" s="68" t="s">
        <v>392</v>
      </c>
      <c r="V57" s="5">
        <f t="shared" ref="V57" si="105">IF(U57="", "",X57)</f>
        <v>0.55000000000000004</v>
      </c>
      <c r="W57" s="5">
        <f t="shared" ref="W57" si="106">IF(U57="","",LEN(U57)-LEN(SUBSTITUTE(U57,"•","")))</f>
        <v>10</v>
      </c>
      <c r="X57" s="5">
        <f t="shared" ref="X57" si="107">IF(W57="","",IF(W57=1,0.25,IF(AND(OR(W57&gt;2,W57=2),OR(W57&lt;4,W57=4)),0.4,IF(OR(W57&gt;5,W57=5),0.55))))</f>
        <v>0.55000000000000004</v>
      </c>
      <c r="Y57" s="69" t="s">
        <v>352</v>
      </c>
      <c r="Z57" s="5">
        <f t="shared" ref="Z57" si="108">IF(Y57="", "",AB57)</f>
        <v>0.2</v>
      </c>
      <c r="AA57" s="5">
        <f t="shared" ref="AA57" si="109">IF(Y57="","",LEN(Y57)-LEN(SUBSTITUTE(Y57,"•","")))</f>
        <v>13</v>
      </c>
      <c r="AB57" s="5">
        <f t="shared" ref="AB57" si="110">IF(AA57="","",IF(AA57=1,0.05,IF(AND(OR(AA57&gt;2,AA57=2),OR(AA57&lt;4,AA57=4)),0.12,IF(OR(AA57&gt;5,AA57=5),0.2))))</f>
        <v>0.2</v>
      </c>
      <c r="AC57" s="5">
        <f>IF(K59="","",IF(L57="","",VLOOKUP(CONCATENATE(K59,L57),$AY$3:$AZ$51,2,FALSE)))</f>
        <v>18</v>
      </c>
      <c r="AD57" s="5">
        <f t="shared" si="16"/>
        <v>1</v>
      </c>
      <c r="AE57" s="70">
        <f t="shared" si="24"/>
        <v>1</v>
      </c>
      <c r="AF57" s="5" t="str">
        <f t="shared" si="38"/>
        <v>5E</v>
      </c>
      <c r="AG57" s="66">
        <f t="shared" si="25"/>
        <v>25</v>
      </c>
      <c r="AH57" s="65" t="str">
        <f t="shared" si="17"/>
        <v>Bajo</v>
      </c>
      <c r="AI57" s="5" t="str">
        <f t="shared" si="26"/>
        <v>SIGNIFICATIVO</v>
      </c>
      <c r="AJ57" s="5" t="s">
        <v>441</v>
      </c>
      <c r="AK57" s="99" t="s">
        <v>382</v>
      </c>
      <c r="AN57" s="71"/>
      <c r="AQ57" s="30"/>
      <c r="AR57" s="30"/>
      <c r="AS57" s="30"/>
      <c r="AT57" s="30"/>
      <c r="AU57" s="30"/>
      <c r="AY57" s="31"/>
      <c r="AZ57" s="31"/>
      <c r="BA57" s="31"/>
    </row>
    <row r="58" spans="1:53" ht="342">
      <c r="A58" s="97"/>
      <c r="B58" s="299"/>
      <c r="C58" s="145" t="s">
        <v>242</v>
      </c>
      <c r="D58" s="145" t="s">
        <v>242</v>
      </c>
      <c r="E58" s="144" t="s">
        <v>299</v>
      </c>
      <c r="F58" s="144" t="s">
        <v>241</v>
      </c>
      <c r="G58" s="72">
        <v>8</v>
      </c>
      <c r="H58" s="64" t="str">
        <f t="shared" si="18"/>
        <v>Polvo /Material Particulado)</v>
      </c>
      <c r="I58" s="64" t="str">
        <f t="shared" si="4"/>
        <v>Inhalación de Polvo /Material Particulado), Contacto de la Vista con sustancias o agentes dañinos.</v>
      </c>
      <c r="J58" s="64" t="str">
        <f t="shared" si="5"/>
        <v>1er Auxilio, lesion leve, lesion moderada, posible enfermedad no ocupacional, posible enfermedad ocupacional</v>
      </c>
      <c r="K58" s="78">
        <v>3</v>
      </c>
      <c r="L58" s="78" t="s">
        <v>31</v>
      </c>
      <c r="M58" s="78">
        <f t="shared" ref="M58:M69" si="111">IF(OR(K58="",L58=""),"",VLOOKUP(CONCATENATE(K58,L58),$AS$3:$AT$51,2,FALSE))</f>
        <v>13</v>
      </c>
      <c r="N58" s="65" t="str">
        <f t="shared" si="19"/>
        <v>Medio</v>
      </c>
      <c r="O58" s="66"/>
      <c r="P58" s="5" t="str">
        <f t="shared" si="7"/>
        <v/>
      </c>
      <c r="Q58" s="66"/>
      <c r="R58" s="5" t="str">
        <f t="shared" si="8"/>
        <v/>
      </c>
      <c r="S58" s="67" t="s">
        <v>350</v>
      </c>
      <c r="T58" s="5">
        <f t="shared" si="9"/>
        <v>0.65</v>
      </c>
      <c r="U58" s="68" t="s">
        <v>392</v>
      </c>
      <c r="V58" s="5">
        <f t="shared" si="10"/>
        <v>0.55000000000000004</v>
      </c>
      <c r="W58" s="5">
        <f t="shared" si="20"/>
        <v>10</v>
      </c>
      <c r="X58" s="5">
        <f t="shared" si="21"/>
        <v>0.55000000000000004</v>
      </c>
      <c r="Y58" s="69" t="s">
        <v>352</v>
      </c>
      <c r="Z58" s="5">
        <f t="shared" si="13"/>
        <v>0.2</v>
      </c>
      <c r="AA58" s="5">
        <f t="shared" si="22"/>
        <v>13</v>
      </c>
      <c r="AB58" s="5">
        <f t="shared" si="23"/>
        <v>0.2</v>
      </c>
      <c r="AC58" s="5">
        <f t="shared" ref="AC58:AC121" si="112">IF(K58="","",IF(L58="","",VLOOKUP(CONCATENATE(K58,L58),$AY$3:$AZ$51,2,FALSE)))</f>
        <v>13</v>
      </c>
      <c r="AD58" s="5">
        <f t="shared" si="16"/>
        <v>1</v>
      </c>
      <c r="AE58" s="70">
        <f t="shared" si="24"/>
        <v>1</v>
      </c>
      <c r="AF58" s="5" t="str">
        <f t="shared" si="38"/>
        <v>5E</v>
      </c>
      <c r="AG58" s="66">
        <f t="shared" si="25"/>
        <v>25</v>
      </c>
      <c r="AH58" s="65" t="str">
        <f t="shared" si="17"/>
        <v>Bajo</v>
      </c>
      <c r="AI58" s="5" t="str">
        <f t="shared" si="26"/>
        <v>NO SIGNIFICATIVO</v>
      </c>
      <c r="AJ58" s="5" t="s">
        <v>441</v>
      </c>
      <c r="AK58" s="99" t="s">
        <v>382</v>
      </c>
      <c r="AN58" s="71"/>
      <c r="AQ58" s="30"/>
      <c r="AR58" s="30"/>
      <c r="AS58" s="30"/>
      <c r="AT58" s="30"/>
      <c r="AU58" s="30"/>
      <c r="AY58" s="31"/>
      <c r="AZ58" s="31"/>
      <c r="BA58" s="31"/>
    </row>
    <row r="59" spans="1:53" ht="313.5">
      <c r="A59" s="97"/>
      <c r="B59" s="299"/>
      <c r="C59" s="145" t="s">
        <v>242</v>
      </c>
      <c r="D59" s="145" t="s">
        <v>242</v>
      </c>
      <c r="E59" s="144" t="s">
        <v>313</v>
      </c>
      <c r="F59" s="144" t="s">
        <v>324</v>
      </c>
      <c r="G59" s="63">
        <v>33</v>
      </c>
      <c r="H59" s="64" t="str">
        <f t="shared" si="18"/>
        <v xml:space="preserve">Vehículo/equipo Motorizado en Movimiento </v>
      </c>
      <c r="I59" s="64" t="str">
        <f t="shared" si="4"/>
        <v>Atropellamiento - Accidente Vehicular</v>
      </c>
      <c r="J59" s="64" t="str">
        <f t="shared" si="5"/>
        <v>1er Auxilio, lesion leve, lesion moderada, lesion incapacitante, fatalidad</v>
      </c>
      <c r="K59" s="78">
        <v>2</v>
      </c>
      <c r="L59" s="78" t="s">
        <v>31</v>
      </c>
      <c r="M59" s="115">
        <f t="shared" si="111"/>
        <v>8</v>
      </c>
      <c r="N59" s="65" t="str">
        <f t="shared" si="19"/>
        <v>Alto</v>
      </c>
      <c r="O59" s="66"/>
      <c r="P59" s="5" t="str">
        <f t="shared" si="7"/>
        <v/>
      </c>
      <c r="Q59" s="66"/>
      <c r="R59" s="5" t="str">
        <f t="shared" si="8"/>
        <v/>
      </c>
      <c r="S59" s="67" t="s">
        <v>355</v>
      </c>
      <c r="T59" s="5">
        <f t="shared" si="9"/>
        <v>0.65</v>
      </c>
      <c r="U59" s="68" t="s">
        <v>393</v>
      </c>
      <c r="V59" s="5">
        <f t="shared" si="10"/>
        <v>0.55000000000000004</v>
      </c>
      <c r="W59" s="5">
        <f t="shared" si="20"/>
        <v>10</v>
      </c>
      <c r="X59" s="5">
        <f t="shared" si="21"/>
        <v>0.55000000000000004</v>
      </c>
      <c r="Y59" s="69" t="s">
        <v>352</v>
      </c>
      <c r="Z59" s="5">
        <f t="shared" si="13"/>
        <v>0.2</v>
      </c>
      <c r="AA59" s="5">
        <f t="shared" si="22"/>
        <v>13</v>
      </c>
      <c r="AB59" s="5">
        <f t="shared" si="23"/>
        <v>0.2</v>
      </c>
      <c r="AC59" s="5">
        <f t="shared" si="112"/>
        <v>18</v>
      </c>
      <c r="AD59" s="5">
        <f t="shared" si="16"/>
        <v>1</v>
      </c>
      <c r="AE59" s="70">
        <f t="shared" si="24"/>
        <v>1</v>
      </c>
      <c r="AF59" s="5" t="str">
        <f t="shared" si="38"/>
        <v>5E</v>
      </c>
      <c r="AG59" s="66">
        <f t="shared" si="25"/>
        <v>25</v>
      </c>
      <c r="AH59" s="65" t="str">
        <f t="shared" si="17"/>
        <v>Bajo</v>
      </c>
      <c r="AI59" s="5" t="str">
        <f t="shared" si="26"/>
        <v>SIGNIFICATIVO</v>
      </c>
      <c r="AJ59" s="5" t="s">
        <v>441</v>
      </c>
      <c r="AK59" s="99" t="s">
        <v>382</v>
      </c>
      <c r="AN59" s="71"/>
      <c r="AQ59" s="30"/>
      <c r="AR59" s="30"/>
      <c r="AS59" s="30"/>
      <c r="AT59" s="30"/>
      <c r="AU59" s="30"/>
      <c r="AY59" s="31"/>
      <c r="AZ59" s="31"/>
      <c r="BA59" s="31"/>
    </row>
    <row r="60" spans="1:53" ht="313.5">
      <c r="A60" s="97"/>
      <c r="B60" s="299"/>
      <c r="C60" s="145" t="s">
        <v>242</v>
      </c>
      <c r="D60" s="145" t="s">
        <v>242</v>
      </c>
      <c r="E60" s="144" t="s">
        <v>313</v>
      </c>
      <c r="F60" s="144" t="s">
        <v>324</v>
      </c>
      <c r="G60" s="63">
        <v>41</v>
      </c>
      <c r="H60" s="64" t="str">
        <f t="shared" si="18"/>
        <v>Rocas inestables / talud inestable</v>
      </c>
      <c r="I60" s="64" t="str">
        <f t="shared" si="4"/>
        <v>Caída de rocas; derrumbes, desplomes</v>
      </c>
      <c r="J60" s="64" t="str">
        <f t="shared" si="5"/>
        <v>1er Auxilio, lesion leve, lesion moderada, lesion incapacitante, fatalidad</v>
      </c>
      <c r="K60" s="78">
        <v>2</v>
      </c>
      <c r="L60" s="78" t="s">
        <v>38</v>
      </c>
      <c r="M60" s="115">
        <f t="shared" si="111"/>
        <v>5</v>
      </c>
      <c r="N60" s="65" t="str">
        <f t="shared" si="19"/>
        <v>Alto</v>
      </c>
      <c r="O60" s="66"/>
      <c r="P60" s="5" t="str">
        <f t="shared" si="7"/>
        <v/>
      </c>
      <c r="Q60" s="66"/>
      <c r="R60" s="5" t="str">
        <f t="shared" si="8"/>
        <v/>
      </c>
      <c r="S60" s="67" t="s">
        <v>339</v>
      </c>
      <c r="T60" s="5">
        <f t="shared" si="9"/>
        <v>0.65</v>
      </c>
      <c r="U60" s="68" t="s">
        <v>393</v>
      </c>
      <c r="V60" s="5">
        <f t="shared" si="10"/>
        <v>0.55000000000000004</v>
      </c>
      <c r="W60" s="5">
        <f t="shared" si="20"/>
        <v>10</v>
      </c>
      <c r="X60" s="5">
        <f t="shared" si="21"/>
        <v>0.55000000000000004</v>
      </c>
      <c r="Y60" s="69" t="s">
        <v>352</v>
      </c>
      <c r="Z60" s="5">
        <f t="shared" si="13"/>
        <v>0.2</v>
      </c>
      <c r="AA60" s="5">
        <f t="shared" si="22"/>
        <v>13</v>
      </c>
      <c r="AB60" s="5">
        <f t="shared" si="23"/>
        <v>0.2</v>
      </c>
      <c r="AC60" s="5">
        <f t="shared" si="112"/>
        <v>21</v>
      </c>
      <c r="AD60" s="5">
        <f t="shared" si="16"/>
        <v>1</v>
      </c>
      <c r="AE60" s="70">
        <f t="shared" si="24"/>
        <v>1</v>
      </c>
      <c r="AF60" s="5" t="str">
        <f t="shared" si="38"/>
        <v>5E</v>
      </c>
      <c r="AG60" s="66">
        <f t="shared" si="25"/>
        <v>25</v>
      </c>
      <c r="AH60" s="65" t="str">
        <f t="shared" si="17"/>
        <v>Bajo</v>
      </c>
      <c r="AI60" s="5" t="str">
        <f t="shared" si="26"/>
        <v>SIGNIFICATIVO</v>
      </c>
      <c r="AJ60" s="5" t="s">
        <v>441</v>
      </c>
      <c r="AK60" s="99" t="s">
        <v>382</v>
      </c>
      <c r="AN60" s="71"/>
      <c r="AQ60" s="30"/>
      <c r="AR60" s="30"/>
      <c r="AS60" s="30"/>
      <c r="AT60" s="30"/>
      <c r="AU60" s="30"/>
      <c r="AY60" s="31"/>
      <c r="AZ60" s="31"/>
      <c r="BA60" s="31"/>
    </row>
    <row r="61" spans="1:53" ht="313.5">
      <c r="A61" s="97"/>
      <c r="B61" s="299"/>
      <c r="C61" s="145" t="s">
        <v>242</v>
      </c>
      <c r="D61" s="145" t="s">
        <v>242</v>
      </c>
      <c r="E61" s="144" t="s">
        <v>313</v>
      </c>
      <c r="F61" s="144" t="s">
        <v>324</v>
      </c>
      <c r="G61" s="63">
        <v>50</v>
      </c>
      <c r="H61" s="64" t="str">
        <f t="shared" si="18"/>
        <v>Equipos o instalaciones eléctricas energizadas</v>
      </c>
      <c r="I61" s="64" t="str">
        <f t="shared" si="4"/>
        <v>Contacto directo / indirecto / inducción con energía eléctrica</v>
      </c>
      <c r="J61" s="64" t="str">
        <f t="shared" si="5"/>
        <v>1er Auxilio, lesion leve, lesion moderada, posible enfermedad ocupacional, fatalidad</v>
      </c>
      <c r="K61" s="78">
        <v>2</v>
      </c>
      <c r="L61" s="78" t="s">
        <v>31</v>
      </c>
      <c r="M61" s="115">
        <f t="shared" si="111"/>
        <v>8</v>
      </c>
      <c r="N61" s="65" t="str">
        <f t="shared" si="19"/>
        <v>Alto</v>
      </c>
      <c r="O61" s="66"/>
      <c r="P61" s="5" t="str">
        <f t="shared" si="7"/>
        <v/>
      </c>
      <c r="Q61" s="66"/>
      <c r="R61" s="5" t="str">
        <f t="shared" si="8"/>
        <v/>
      </c>
      <c r="S61" s="67" t="s">
        <v>360</v>
      </c>
      <c r="T61" s="5">
        <f t="shared" si="9"/>
        <v>0.65</v>
      </c>
      <c r="U61" s="68" t="s">
        <v>393</v>
      </c>
      <c r="V61" s="5">
        <f t="shared" si="10"/>
        <v>0.55000000000000004</v>
      </c>
      <c r="W61" s="5">
        <f t="shared" si="20"/>
        <v>10</v>
      </c>
      <c r="X61" s="5">
        <f t="shared" si="21"/>
        <v>0.55000000000000004</v>
      </c>
      <c r="Y61" s="69" t="s">
        <v>352</v>
      </c>
      <c r="Z61" s="5">
        <f t="shared" si="13"/>
        <v>0.2</v>
      </c>
      <c r="AA61" s="5">
        <f t="shared" si="22"/>
        <v>13</v>
      </c>
      <c r="AB61" s="5">
        <f t="shared" si="23"/>
        <v>0.2</v>
      </c>
      <c r="AC61" s="5">
        <f t="shared" si="112"/>
        <v>18</v>
      </c>
      <c r="AD61" s="5">
        <f t="shared" si="16"/>
        <v>1</v>
      </c>
      <c r="AE61" s="70">
        <f t="shared" si="24"/>
        <v>1</v>
      </c>
      <c r="AF61" s="5" t="str">
        <f t="shared" si="38"/>
        <v>5E</v>
      </c>
      <c r="AG61" s="66">
        <f t="shared" si="25"/>
        <v>25</v>
      </c>
      <c r="AH61" s="65" t="str">
        <f t="shared" si="17"/>
        <v>Bajo</v>
      </c>
      <c r="AI61" s="5" t="str">
        <f t="shared" si="26"/>
        <v>SIGNIFICATIVO</v>
      </c>
      <c r="AJ61" s="5" t="s">
        <v>441</v>
      </c>
      <c r="AK61" s="99" t="s">
        <v>382</v>
      </c>
      <c r="AN61" s="71"/>
      <c r="AQ61" s="30"/>
      <c r="AR61" s="30"/>
      <c r="AS61" s="30"/>
      <c r="AT61" s="30"/>
      <c r="AU61" s="30"/>
      <c r="AY61" s="31"/>
      <c r="AZ61" s="31"/>
      <c r="BA61" s="31"/>
    </row>
    <row r="62" spans="1:53" ht="313.5">
      <c r="A62" s="97"/>
      <c r="B62" s="299"/>
      <c r="C62" s="145" t="s">
        <v>242</v>
      </c>
      <c r="D62" s="145" t="s">
        <v>242</v>
      </c>
      <c r="E62" s="144" t="s">
        <v>313</v>
      </c>
      <c r="F62" s="144" t="s">
        <v>324</v>
      </c>
      <c r="G62" s="63">
        <v>10</v>
      </c>
      <c r="H62" s="64" t="str">
        <f t="shared" si="18"/>
        <v>Vapores/gases/humos/Neblina</v>
      </c>
      <c r="I62" s="64" t="str">
        <f t="shared" si="4"/>
        <v>Inhalación de sustancias o agentes dañinos</v>
      </c>
      <c r="J62" s="64" t="str">
        <f t="shared" si="5"/>
        <v>1er Auxilio, fatalidad, posible enfermedad no ocupacional, posible enfermedad ocupacional</v>
      </c>
      <c r="K62" s="78">
        <v>2</v>
      </c>
      <c r="L62" s="78" t="s">
        <v>31</v>
      </c>
      <c r="M62" s="115">
        <f t="shared" si="111"/>
        <v>8</v>
      </c>
      <c r="N62" s="65" t="str">
        <f t="shared" si="19"/>
        <v>Alto</v>
      </c>
      <c r="O62" s="66"/>
      <c r="P62" s="5" t="str">
        <f t="shared" si="7"/>
        <v/>
      </c>
      <c r="Q62" s="66"/>
      <c r="R62" s="5" t="str">
        <f t="shared" si="8"/>
        <v/>
      </c>
      <c r="S62" s="67" t="s">
        <v>322</v>
      </c>
      <c r="T62" s="5">
        <f t="shared" si="9"/>
        <v>0.65</v>
      </c>
      <c r="U62" s="68" t="s">
        <v>393</v>
      </c>
      <c r="V62" s="5">
        <f t="shared" si="10"/>
        <v>0.55000000000000004</v>
      </c>
      <c r="W62" s="5">
        <f t="shared" si="20"/>
        <v>10</v>
      </c>
      <c r="X62" s="5">
        <f t="shared" si="21"/>
        <v>0.55000000000000004</v>
      </c>
      <c r="Y62" s="69" t="s">
        <v>352</v>
      </c>
      <c r="Z62" s="5">
        <f t="shared" si="13"/>
        <v>0.2</v>
      </c>
      <c r="AA62" s="5">
        <f t="shared" si="22"/>
        <v>13</v>
      </c>
      <c r="AB62" s="5">
        <f t="shared" si="23"/>
        <v>0.2</v>
      </c>
      <c r="AC62" s="5">
        <f t="shared" si="112"/>
        <v>18</v>
      </c>
      <c r="AD62" s="5">
        <f t="shared" si="16"/>
        <v>1</v>
      </c>
      <c r="AE62" s="70">
        <f t="shared" si="24"/>
        <v>1</v>
      </c>
      <c r="AF62" s="5" t="str">
        <f t="shared" si="38"/>
        <v>5E</v>
      </c>
      <c r="AG62" s="66">
        <f t="shared" si="25"/>
        <v>25</v>
      </c>
      <c r="AH62" s="65" t="str">
        <f t="shared" si="17"/>
        <v>Bajo</v>
      </c>
      <c r="AI62" s="5" t="str">
        <f t="shared" si="26"/>
        <v>SIGNIFICATIVO</v>
      </c>
      <c r="AJ62" s="5" t="s">
        <v>441</v>
      </c>
      <c r="AK62" s="99" t="s">
        <v>382</v>
      </c>
      <c r="AN62" s="71"/>
      <c r="AQ62" s="30"/>
      <c r="AR62" s="30"/>
      <c r="AS62" s="30"/>
      <c r="AT62" s="30"/>
      <c r="AU62" s="30"/>
      <c r="AY62" s="31"/>
      <c r="AZ62" s="31"/>
      <c r="BA62" s="31"/>
    </row>
    <row r="63" spans="1:53" ht="313.5">
      <c r="A63" s="97"/>
      <c r="B63" s="299"/>
      <c r="C63" s="145" t="s">
        <v>242</v>
      </c>
      <c r="D63" s="145" t="s">
        <v>242</v>
      </c>
      <c r="E63" s="144" t="s">
        <v>313</v>
      </c>
      <c r="F63" s="144" t="s">
        <v>324</v>
      </c>
      <c r="G63" s="63">
        <v>8</v>
      </c>
      <c r="H63" s="64" t="str">
        <f t="shared" si="18"/>
        <v>Polvo /Material Particulado)</v>
      </c>
      <c r="I63" s="64" t="str">
        <f t="shared" si="4"/>
        <v>Inhalación de Polvo /Material Particulado), Contacto de la Vista con sustancias o agentes dañinos.</v>
      </c>
      <c r="J63" s="64" t="str">
        <f t="shared" si="5"/>
        <v>1er Auxilio, lesion leve, lesion moderada, posible enfermedad no ocupacional, posible enfermedad ocupacional</v>
      </c>
      <c r="K63" s="78">
        <v>3</v>
      </c>
      <c r="L63" s="78" t="s">
        <v>31</v>
      </c>
      <c r="M63" s="78">
        <f t="shared" si="111"/>
        <v>13</v>
      </c>
      <c r="N63" s="65" t="str">
        <f t="shared" si="19"/>
        <v>Medio</v>
      </c>
      <c r="O63" s="66"/>
      <c r="P63" s="5" t="str">
        <f t="shared" si="7"/>
        <v/>
      </c>
      <c r="Q63" s="66"/>
      <c r="R63" s="5" t="str">
        <f t="shared" si="8"/>
        <v/>
      </c>
      <c r="S63" s="67" t="s">
        <v>350</v>
      </c>
      <c r="T63" s="5">
        <f t="shared" si="9"/>
        <v>0.65</v>
      </c>
      <c r="U63" s="68" t="s">
        <v>393</v>
      </c>
      <c r="V63" s="5">
        <f t="shared" si="10"/>
        <v>0.55000000000000004</v>
      </c>
      <c r="W63" s="5">
        <f t="shared" si="20"/>
        <v>10</v>
      </c>
      <c r="X63" s="5">
        <f t="shared" si="21"/>
        <v>0.55000000000000004</v>
      </c>
      <c r="Y63" s="69" t="s">
        <v>352</v>
      </c>
      <c r="Z63" s="5">
        <f t="shared" si="13"/>
        <v>0.2</v>
      </c>
      <c r="AA63" s="5">
        <f t="shared" si="22"/>
        <v>13</v>
      </c>
      <c r="AB63" s="5">
        <f t="shared" si="23"/>
        <v>0.2</v>
      </c>
      <c r="AC63" s="5">
        <f t="shared" si="112"/>
        <v>13</v>
      </c>
      <c r="AD63" s="5">
        <f t="shared" si="16"/>
        <v>1</v>
      </c>
      <c r="AE63" s="70">
        <f t="shared" si="24"/>
        <v>1</v>
      </c>
      <c r="AF63" s="5" t="str">
        <f t="shared" si="38"/>
        <v>5E</v>
      </c>
      <c r="AG63" s="66">
        <f t="shared" si="25"/>
        <v>25</v>
      </c>
      <c r="AH63" s="65" t="str">
        <f t="shared" si="17"/>
        <v>Bajo</v>
      </c>
      <c r="AI63" s="5" t="str">
        <f t="shared" si="26"/>
        <v>NO SIGNIFICATIVO</v>
      </c>
      <c r="AJ63" s="5" t="s">
        <v>441</v>
      </c>
      <c r="AK63" s="99" t="s">
        <v>382</v>
      </c>
      <c r="AN63" s="71"/>
      <c r="AQ63" s="30"/>
      <c r="AR63" s="30"/>
      <c r="AS63" s="30"/>
      <c r="AT63" s="30"/>
      <c r="AU63" s="30"/>
      <c r="AY63" s="31"/>
      <c r="AZ63" s="31"/>
      <c r="BA63" s="31"/>
    </row>
    <row r="64" spans="1:53" ht="313.5">
      <c r="A64" s="97"/>
      <c r="B64" s="299"/>
      <c r="C64" s="145" t="s">
        <v>242</v>
      </c>
      <c r="D64" s="145" t="s">
        <v>242</v>
      </c>
      <c r="E64" s="144" t="s">
        <v>313</v>
      </c>
      <c r="F64" s="144" t="s">
        <v>324</v>
      </c>
      <c r="G64" s="63">
        <v>23</v>
      </c>
      <c r="H64" s="64" t="str">
        <f t="shared" si="18"/>
        <v>Fluidos a Presión, Equipo Presurizado</v>
      </c>
      <c r="I64" s="64" t="str">
        <f t="shared" si="4"/>
        <v>Golpeado por fluidos a presión</v>
      </c>
      <c r="J64" s="64" t="str">
        <f t="shared" si="5"/>
        <v>1er Auxilio, lesion leve, lesion moderada, lesion incapacitante, fatalidad</v>
      </c>
      <c r="K64" s="78">
        <v>2</v>
      </c>
      <c r="L64" s="78" t="s">
        <v>31</v>
      </c>
      <c r="M64" s="115">
        <f t="shared" si="111"/>
        <v>8</v>
      </c>
      <c r="N64" s="65" t="str">
        <f t="shared" si="19"/>
        <v>Alto</v>
      </c>
      <c r="O64" s="66"/>
      <c r="P64" s="5" t="str">
        <f t="shared" si="7"/>
        <v/>
      </c>
      <c r="Q64" s="66"/>
      <c r="R64" s="5" t="str">
        <f t="shared" si="8"/>
        <v/>
      </c>
      <c r="S64" s="67" t="s">
        <v>336</v>
      </c>
      <c r="T64" s="5">
        <f>IF(S64="", "",$T$18)</f>
        <v>0.65</v>
      </c>
      <c r="U64" s="68" t="s">
        <v>393</v>
      </c>
      <c r="V64" s="5">
        <f t="shared" si="10"/>
        <v>0.55000000000000004</v>
      </c>
      <c r="W64" s="5">
        <f t="shared" si="20"/>
        <v>10</v>
      </c>
      <c r="X64" s="5">
        <f t="shared" si="21"/>
        <v>0.55000000000000004</v>
      </c>
      <c r="Y64" s="69" t="s">
        <v>352</v>
      </c>
      <c r="Z64" s="5">
        <f t="shared" si="13"/>
        <v>0.2</v>
      </c>
      <c r="AA64" s="5">
        <f t="shared" si="22"/>
        <v>13</v>
      </c>
      <c r="AB64" s="5">
        <f t="shared" si="23"/>
        <v>0.2</v>
      </c>
      <c r="AC64" s="5">
        <f t="shared" si="112"/>
        <v>18</v>
      </c>
      <c r="AD64" s="5">
        <f t="shared" si="16"/>
        <v>1</v>
      </c>
      <c r="AE64" s="70">
        <f t="shared" si="24"/>
        <v>1</v>
      </c>
      <c r="AF64" s="5" t="str">
        <f t="shared" si="38"/>
        <v>5E</v>
      </c>
      <c r="AG64" s="66">
        <f t="shared" si="25"/>
        <v>25</v>
      </c>
      <c r="AH64" s="65" t="str">
        <f t="shared" si="17"/>
        <v>Bajo</v>
      </c>
      <c r="AI64" s="5" t="str">
        <f t="shared" si="26"/>
        <v>SIGNIFICATIVO</v>
      </c>
      <c r="AJ64" s="5" t="s">
        <v>441</v>
      </c>
      <c r="AK64" s="99" t="s">
        <v>382</v>
      </c>
      <c r="AN64" s="71"/>
      <c r="AQ64" s="30"/>
      <c r="AR64" s="30"/>
      <c r="AS64" s="30"/>
      <c r="AT64" s="30"/>
      <c r="AU64" s="30"/>
      <c r="AY64" s="31"/>
      <c r="AZ64" s="31"/>
      <c r="BA64" s="31"/>
    </row>
    <row r="65" spans="1:53" ht="313.5">
      <c r="A65" s="97"/>
      <c r="B65" s="299"/>
      <c r="C65" s="145" t="s">
        <v>242</v>
      </c>
      <c r="D65" s="145" t="s">
        <v>242</v>
      </c>
      <c r="E65" s="144" t="s">
        <v>313</v>
      </c>
      <c r="F65" s="144" t="s">
        <v>324</v>
      </c>
      <c r="G65" s="63">
        <v>56</v>
      </c>
      <c r="H65" s="64" t="str">
        <f t="shared" si="18"/>
        <v>Monotonía y/o repetitividad</v>
      </c>
      <c r="I65" s="64" t="str">
        <f t="shared" si="4"/>
        <v>Trastornos Biológicos, Psicológicos y Sociales</v>
      </c>
      <c r="J65" s="64" t="str">
        <f t="shared" si="5"/>
        <v>Posible enfermedad ocupacional, primer auxilio.</v>
      </c>
      <c r="K65" s="78">
        <v>3</v>
      </c>
      <c r="L65" s="78" t="s">
        <v>31</v>
      </c>
      <c r="M65" s="78">
        <f t="shared" si="111"/>
        <v>13</v>
      </c>
      <c r="N65" s="65" t="str">
        <f t="shared" si="19"/>
        <v>Medio</v>
      </c>
      <c r="O65" s="66"/>
      <c r="P65" s="5" t="str">
        <f t="shared" si="7"/>
        <v/>
      </c>
      <c r="Q65" s="66"/>
      <c r="R65" s="5" t="str">
        <f t="shared" si="8"/>
        <v/>
      </c>
      <c r="S65" s="67" t="s">
        <v>304</v>
      </c>
      <c r="T65" s="5">
        <f t="shared" si="9"/>
        <v>0.65</v>
      </c>
      <c r="U65" s="68" t="s">
        <v>393</v>
      </c>
      <c r="V65" s="5">
        <f t="shared" ref="V65" si="113">IF(U65="", "",X65)</f>
        <v>0.55000000000000004</v>
      </c>
      <c r="W65" s="5">
        <f t="shared" ref="W65" si="114">IF(U65="","",LEN(U65)-LEN(SUBSTITUTE(U65,"•","")))</f>
        <v>10</v>
      </c>
      <c r="X65" s="5">
        <f t="shared" ref="X65" si="115">IF(W65="","",IF(W65=1,0.25,IF(AND(OR(W65&gt;2,W65=2),OR(W65&lt;4,W65=4)),0.4,IF(OR(W65&gt;5,W65=5),0.55))))</f>
        <v>0.55000000000000004</v>
      </c>
      <c r="Y65" s="69" t="s">
        <v>352</v>
      </c>
      <c r="Z65" s="5">
        <f t="shared" si="13"/>
        <v>0.2</v>
      </c>
      <c r="AA65" s="5">
        <f t="shared" si="22"/>
        <v>13</v>
      </c>
      <c r="AB65" s="5">
        <f t="shared" si="23"/>
        <v>0.2</v>
      </c>
      <c r="AC65" s="5">
        <f t="shared" si="112"/>
        <v>13</v>
      </c>
      <c r="AD65" s="5">
        <f t="shared" si="16"/>
        <v>1</v>
      </c>
      <c r="AE65" s="70">
        <f t="shared" si="24"/>
        <v>1</v>
      </c>
      <c r="AF65" s="5" t="str">
        <f t="shared" si="38"/>
        <v>5E</v>
      </c>
      <c r="AG65" s="66">
        <f t="shared" si="25"/>
        <v>25</v>
      </c>
      <c r="AH65" s="65" t="str">
        <f t="shared" si="17"/>
        <v>Bajo</v>
      </c>
      <c r="AI65" s="5" t="str">
        <f t="shared" si="26"/>
        <v>NO SIGNIFICATIVO</v>
      </c>
      <c r="AJ65" s="5" t="s">
        <v>441</v>
      </c>
      <c r="AK65" s="99" t="s">
        <v>382</v>
      </c>
      <c r="AN65" s="71"/>
      <c r="AQ65" s="30"/>
      <c r="AR65" s="30"/>
      <c r="AS65" s="30"/>
      <c r="AT65" s="30"/>
      <c r="AU65" s="30"/>
      <c r="AY65" s="31"/>
      <c r="AZ65" s="31"/>
      <c r="BA65" s="31"/>
    </row>
    <row r="66" spans="1:53" ht="313.5">
      <c r="A66" s="97"/>
      <c r="B66" s="299"/>
      <c r="C66" s="145" t="s">
        <v>242</v>
      </c>
      <c r="D66" s="145" t="s">
        <v>242</v>
      </c>
      <c r="E66" s="144" t="s">
        <v>313</v>
      </c>
      <c r="F66" s="144" t="s">
        <v>324</v>
      </c>
      <c r="G66" s="63">
        <v>5</v>
      </c>
      <c r="H66" s="64" t="str">
        <f t="shared" si="18"/>
        <v>Ruido</v>
      </c>
      <c r="I66" s="64" t="str">
        <f t="shared" si="4"/>
        <v>Exposición a Ruido</v>
      </c>
      <c r="J66" s="64" t="str">
        <f t="shared" si="5"/>
        <v>Posible enfermedad Ocupacional</v>
      </c>
      <c r="K66" s="78">
        <v>3</v>
      </c>
      <c r="L66" s="78" t="s">
        <v>31</v>
      </c>
      <c r="M66" s="78">
        <f t="shared" si="111"/>
        <v>13</v>
      </c>
      <c r="N66" s="65" t="str">
        <f t="shared" si="19"/>
        <v>Medio</v>
      </c>
      <c r="O66" s="66"/>
      <c r="P66" s="5" t="str">
        <f t="shared" si="7"/>
        <v/>
      </c>
      <c r="Q66" s="66"/>
      <c r="R66" s="5" t="str">
        <f t="shared" si="8"/>
        <v/>
      </c>
      <c r="S66" s="67" t="s">
        <v>302</v>
      </c>
      <c r="T66" s="5">
        <f t="shared" si="9"/>
        <v>0.65</v>
      </c>
      <c r="U66" s="68" t="s">
        <v>393</v>
      </c>
      <c r="V66" s="5">
        <f t="shared" si="10"/>
        <v>0.55000000000000004</v>
      </c>
      <c r="W66" s="5">
        <f t="shared" si="20"/>
        <v>10</v>
      </c>
      <c r="X66" s="5">
        <f t="shared" si="21"/>
        <v>0.55000000000000004</v>
      </c>
      <c r="Y66" s="69" t="s">
        <v>352</v>
      </c>
      <c r="Z66" s="5">
        <f t="shared" si="13"/>
        <v>0.2</v>
      </c>
      <c r="AA66" s="5">
        <f t="shared" si="22"/>
        <v>13</v>
      </c>
      <c r="AB66" s="5">
        <f t="shared" si="23"/>
        <v>0.2</v>
      </c>
      <c r="AC66" s="5">
        <f t="shared" si="112"/>
        <v>13</v>
      </c>
      <c r="AD66" s="5">
        <f t="shared" si="16"/>
        <v>1</v>
      </c>
      <c r="AE66" s="70">
        <f t="shared" si="24"/>
        <v>1</v>
      </c>
      <c r="AF66" s="5" t="str">
        <f t="shared" si="38"/>
        <v>5E</v>
      </c>
      <c r="AG66" s="66">
        <f t="shared" si="25"/>
        <v>25</v>
      </c>
      <c r="AH66" s="65" t="str">
        <f t="shared" si="17"/>
        <v>Bajo</v>
      </c>
      <c r="AI66" s="5" t="str">
        <f t="shared" si="26"/>
        <v>NO SIGNIFICATIVO</v>
      </c>
      <c r="AJ66" s="5" t="s">
        <v>441</v>
      </c>
      <c r="AK66" s="99" t="s">
        <v>382</v>
      </c>
      <c r="AN66" s="71"/>
      <c r="AY66" s="31"/>
      <c r="AZ66" s="31"/>
      <c r="BA66" s="31"/>
    </row>
    <row r="67" spans="1:53" ht="313.5">
      <c r="A67" s="97"/>
      <c r="B67" s="299"/>
      <c r="C67" s="145" t="s">
        <v>242</v>
      </c>
      <c r="D67" s="145" t="s">
        <v>242</v>
      </c>
      <c r="E67" s="144" t="s">
        <v>313</v>
      </c>
      <c r="F67" s="144" t="s">
        <v>324</v>
      </c>
      <c r="G67" s="63">
        <v>2</v>
      </c>
      <c r="H67" s="64" t="str">
        <f t="shared" si="18"/>
        <v>Iluminación deficiente ó excesiva</v>
      </c>
      <c r="I67" s="64" t="str">
        <f t="shared" si="4"/>
        <v>Exposición a iluminación Deficiente o excesiva (Deslumbramiento)</v>
      </c>
      <c r="J67" s="64" t="str">
        <f t="shared" si="5"/>
        <v>Posible enfermedad No Ocupacional, posible enfermedad ocupacional</v>
      </c>
      <c r="K67" s="78">
        <v>3</v>
      </c>
      <c r="L67" s="78" t="s">
        <v>31</v>
      </c>
      <c r="M67" s="78">
        <f t="shared" si="111"/>
        <v>13</v>
      </c>
      <c r="N67" s="65" t="str">
        <f t="shared" ref="N67" si="116">IF(M67="","",IF(AND(OR(M67&gt;16,M67=16),OR(M67&lt;25,M67=25)),"Bajo",IF(AND(OR(M67&gt;9,M67=9),OR(M67&lt;15,M67=15)),"Medio",IF(AND(OR(M67&gt;1,M67=1),OR(M67&lt;8,M67=8)),"Alto"))))</f>
        <v>Medio</v>
      </c>
      <c r="O67" s="66"/>
      <c r="P67" s="5" t="str">
        <f t="shared" ref="P67" si="117">IF(O67="", "",$P$18)</f>
        <v/>
      </c>
      <c r="Q67" s="66"/>
      <c r="R67" s="5" t="str">
        <f t="shared" ref="R67" si="118">IF(Q67="", "",$R$18)</f>
        <v/>
      </c>
      <c r="S67" s="67" t="s">
        <v>303</v>
      </c>
      <c r="T67" s="5">
        <f t="shared" ref="T67" si="119">IF(S67="", "",$T$18)</f>
        <v>0.65</v>
      </c>
      <c r="U67" s="68" t="s">
        <v>393</v>
      </c>
      <c r="V67" s="5">
        <f t="shared" ref="V67" si="120">IF(U67="", "",X67)</f>
        <v>0.55000000000000004</v>
      </c>
      <c r="W67" s="5">
        <f t="shared" ref="W67" si="121">IF(U67="","",LEN(U67)-LEN(SUBSTITUTE(U67,"•","")))</f>
        <v>10</v>
      </c>
      <c r="X67" s="5">
        <f t="shared" ref="X67" si="122">IF(W67="","",IF(W67=1,0.25,IF(AND(OR(W67&gt;2,W67=2),OR(W67&lt;4,W67=4)),0.4,IF(OR(W67&gt;5,W67=5),0.55))))</f>
        <v>0.55000000000000004</v>
      </c>
      <c r="Y67" s="69" t="s">
        <v>352</v>
      </c>
      <c r="Z67" s="5">
        <f t="shared" ref="Z67" si="123">IF(Y67="", "",AB67)</f>
        <v>0.2</v>
      </c>
      <c r="AA67" s="5">
        <f t="shared" ref="AA67" si="124">IF(Y67="","",LEN(Y67)-LEN(SUBSTITUTE(Y67,"•","")))</f>
        <v>13</v>
      </c>
      <c r="AB67" s="5">
        <f t="shared" ref="AB67" si="125">IF(AA67="","",IF(AA67=1,0.05,IF(AND(OR(AA67&gt;2,AA67=2),OR(AA67&lt;4,AA67=4)),0.12,IF(OR(AA67&gt;5,AA67=5),0.2))))</f>
        <v>0.2</v>
      </c>
      <c r="AC67" s="5">
        <f t="shared" si="112"/>
        <v>13</v>
      </c>
      <c r="AD67" s="5">
        <f t="shared" si="16"/>
        <v>1</v>
      </c>
      <c r="AE67" s="70">
        <f t="shared" si="24"/>
        <v>1</v>
      </c>
      <c r="AF67" s="5" t="str">
        <f t="shared" si="38"/>
        <v>5E</v>
      </c>
      <c r="AG67" s="66">
        <f t="shared" si="25"/>
        <v>25</v>
      </c>
      <c r="AH67" s="65" t="str">
        <f t="shared" si="17"/>
        <v>Bajo</v>
      </c>
      <c r="AI67" s="5" t="str">
        <f t="shared" si="26"/>
        <v>NO SIGNIFICATIVO</v>
      </c>
      <c r="AJ67" s="5" t="s">
        <v>441</v>
      </c>
      <c r="AK67" s="99" t="s">
        <v>382</v>
      </c>
      <c r="AN67" s="71"/>
      <c r="AY67" s="31"/>
      <c r="AZ67" s="31"/>
      <c r="BA67" s="31"/>
    </row>
    <row r="68" spans="1:53" ht="313.5">
      <c r="A68" s="97"/>
      <c r="B68" s="299"/>
      <c r="C68" s="145" t="s">
        <v>242</v>
      </c>
      <c r="D68" s="145" t="s">
        <v>242</v>
      </c>
      <c r="E68" s="144" t="s">
        <v>313</v>
      </c>
      <c r="F68" s="144" t="s">
        <v>324</v>
      </c>
      <c r="G68" s="63">
        <v>29</v>
      </c>
      <c r="H68" s="64" t="str">
        <f t="shared" si="18"/>
        <v>Proyección de partículas</v>
      </c>
      <c r="I68" s="64" t="str">
        <f t="shared" si="4"/>
        <v>Contacto con partículas en proyección</v>
      </c>
      <c r="J68" s="64" t="str">
        <f t="shared" si="5"/>
        <v>1er Auxilio, lesion leve, lesion moderada, lesion incapacitante</v>
      </c>
      <c r="K68" s="78">
        <v>3</v>
      </c>
      <c r="L68" s="78" t="s">
        <v>31</v>
      </c>
      <c r="M68" s="78">
        <f t="shared" si="111"/>
        <v>13</v>
      </c>
      <c r="N68" s="65" t="str">
        <f t="shared" ref="N68" si="126">IF(M68="","",IF(AND(OR(M68&gt;16,M68=16),OR(M68&lt;25,M68=25)),"Bajo",IF(AND(OR(M68&gt;9,M68=9),OR(M68&lt;15,M68=15)),"Medio",IF(AND(OR(M68&gt;1,M68=1),OR(M68&lt;8,M68=8)),"Alto"))))</f>
        <v>Medio</v>
      </c>
      <c r="O68" s="66"/>
      <c r="P68" s="5" t="str">
        <f t="shared" ref="P68" si="127">IF(O68="", "",$P$18)</f>
        <v/>
      </c>
      <c r="Q68" s="66"/>
      <c r="R68" s="5" t="str">
        <f t="shared" ref="R68" si="128">IF(Q68="", "",$R$18)</f>
        <v/>
      </c>
      <c r="S68" s="67"/>
      <c r="T68" s="5" t="str">
        <f t="shared" ref="T68" si="129">IF(S68="", "",$T$18)</f>
        <v/>
      </c>
      <c r="U68" s="68" t="s">
        <v>393</v>
      </c>
      <c r="V68" s="5">
        <f t="shared" ref="V68" si="130">IF(U68="", "",X68)</f>
        <v>0.55000000000000004</v>
      </c>
      <c r="W68" s="5">
        <f t="shared" ref="W68" si="131">IF(U68="","",LEN(U68)-LEN(SUBSTITUTE(U68,"•","")))</f>
        <v>10</v>
      </c>
      <c r="X68" s="5">
        <f t="shared" ref="X68" si="132">IF(W68="","",IF(W68=1,0.25,IF(AND(OR(W68&gt;2,W68=2),OR(W68&lt;4,W68=4)),0.4,IF(OR(W68&gt;5,W68=5),0.55))))</f>
        <v>0.55000000000000004</v>
      </c>
      <c r="Y68" s="69" t="s">
        <v>352</v>
      </c>
      <c r="Z68" s="5">
        <f t="shared" ref="Z68" si="133">IF(Y68="", "",AB68)</f>
        <v>0.2</v>
      </c>
      <c r="AA68" s="5">
        <f t="shared" ref="AA68" si="134">IF(Y68="","",LEN(Y68)-LEN(SUBSTITUTE(Y68,"•","")))</f>
        <v>13</v>
      </c>
      <c r="AB68" s="5">
        <f t="shared" ref="AB68" si="135">IF(AA68="","",IF(AA68=1,0.05,IF(AND(OR(AA68&gt;2,AA68=2),OR(AA68&lt;4,AA68=4)),0.12,IF(OR(AA68&gt;5,AA68=5),0.2))))</f>
        <v>0.2</v>
      </c>
      <c r="AC68" s="5">
        <f t="shared" si="112"/>
        <v>13</v>
      </c>
      <c r="AD68" s="5">
        <f t="shared" si="16"/>
        <v>5</v>
      </c>
      <c r="AE68" s="70">
        <f t="shared" si="24"/>
        <v>5</v>
      </c>
      <c r="AF68" s="5" t="str">
        <f t="shared" si="38"/>
        <v>4D</v>
      </c>
      <c r="AG68" s="66">
        <f t="shared" si="25"/>
        <v>21</v>
      </c>
      <c r="AH68" s="65" t="str">
        <f t="shared" si="17"/>
        <v>Bajo</v>
      </c>
      <c r="AI68" s="5" t="str">
        <f t="shared" si="26"/>
        <v>NO SIGNIFICATIVO</v>
      </c>
      <c r="AJ68" s="5" t="s">
        <v>441</v>
      </c>
      <c r="AK68" s="99" t="s">
        <v>382</v>
      </c>
      <c r="AN68" s="71"/>
      <c r="AY68" s="31"/>
      <c r="AZ68" s="31"/>
      <c r="BA68" s="31"/>
    </row>
    <row r="69" spans="1:53" ht="313.5">
      <c r="A69" s="97"/>
      <c r="B69" s="299"/>
      <c r="C69" s="145" t="s">
        <v>242</v>
      </c>
      <c r="D69" s="145" t="s">
        <v>242</v>
      </c>
      <c r="E69" s="144" t="s">
        <v>313</v>
      </c>
      <c r="F69" s="144" t="s">
        <v>324</v>
      </c>
      <c r="G69" s="63">
        <v>67</v>
      </c>
      <c r="H69" s="64" t="str">
        <f t="shared" si="18"/>
        <v>Usar equipos defectuoso</v>
      </c>
      <c r="I69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69" s="64" t="str">
        <f t="shared" si="5"/>
        <v>1er Auxilio, lesion leve, lesion moderada, lesion incapacitante, fatalidad</v>
      </c>
      <c r="K69" s="78">
        <v>2</v>
      </c>
      <c r="L69" s="78" t="s">
        <v>31</v>
      </c>
      <c r="M69" s="115">
        <f t="shared" si="111"/>
        <v>8</v>
      </c>
      <c r="N69" s="65" t="str">
        <f t="shared" ref="N69" si="136">IF(M69="","",IF(AND(OR(M69&gt;16,M69=16),OR(M69&lt;25,M69=25)),"Bajo",IF(AND(OR(M69&gt;9,M69=9),OR(M69&lt;15,M69=15)),"Medio",IF(AND(OR(M69&gt;1,M69=1),OR(M69&lt;8,M69=8)),"Alto"))))</f>
        <v>Alto</v>
      </c>
      <c r="O69" s="66"/>
      <c r="P69" s="5" t="str">
        <f t="shared" ref="P69" si="137">IF(O69="", "",$P$18)</f>
        <v/>
      </c>
      <c r="Q69" s="66"/>
      <c r="R69" s="5" t="str">
        <f t="shared" ref="R69" si="138">IF(Q69="", "",$R$18)</f>
        <v/>
      </c>
      <c r="S69" s="67" t="s">
        <v>309</v>
      </c>
      <c r="T69" s="5">
        <f t="shared" ref="T69" si="139">IF(S69="", "",$T$18)</f>
        <v>0.65</v>
      </c>
      <c r="U69" s="68" t="s">
        <v>393</v>
      </c>
      <c r="V69" s="5">
        <f t="shared" ref="V69" si="140">IF(U69="", "",X69)</f>
        <v>0.55000000000000004</v>
      </c>
      <c r="W69" s="5">
        <f t="shared" ref="W69" si="141">IF(U69="","",LEN(U69)-LEN(SUBSTITUTE(U69,"•","")))</f>
        <v>10</v>
      </c>
      <c r="X69" s="5">
        <f t="shared" ref="X69" si="142">IF(W69="","",IF(W69=1,0.25,IF(AND(OR(W69&gt;2,W69=2),OR(W69&lt;4,W69=4)),0.4,IF(OR(W69&gt;5,W69=5),0.55))))</f>
        <v>0.55000000000000004</v>
      </c>
      <c r="Y69" s="69" t="s">
        <v>352</v>
      </c>
      <c r="Z69" s="5">
        <f t="shared" ref="Z69" si="143">IF(Y69="", "",AB69)</f>
        <v>0.2</v>
      </c>
      <c r="AA69" s="5">
        <f t="shared" ref="AA69" si="144">IF(Y69="","",LEN(Y69)-LEN(SUBSTITUTE(Y69,"•","")))</f>
        <v>13</v>
      </c>
      <c r="AB69" s="5">
        <f t="shared" ref="AB69" si="145">IF(AA69="","",IF(AA69=1,0.05,IF(AND(OR(AA69&gt;2,AA69=2),OR(AA69&lt;4,AA69=4)),0.12,IF(OR(AA69&gt;5,AA69=5),0.2))))</f>
        <v>0.2</v>
      </c>
      <c r="AC69" s="5">
        <f t="shared" si="112"/>
        <v>18</v>
      </c>
      <c r="AD69" s="5">
        <f t="shared" si="16"/>
        <v>1</v>
      </c>
      <c r="AE69" s="70">
        <f t="shared" si="24"/>
        <v>1</v>
      </c>
      <c r="AF69" s="5" t="str">
        <f t="shared" si="38"/>
        <v>5E</v>
      </c>
      <c r="AG69" s="66">
        <f t="shared" si="25"/>
        <v>25</v>
      </c>
      <c r="AH69" s="65" t="str">
        <f t="shared" si="17"/>
        <v>Bajo</v>
      </c>
      <c r="AI69" s="5" t="str">
        <f t="shared" si="26"/>
        <v>SIGNIFICATIVO</v>
      </c>
      <c r="AJ69" s="5" t="s">
        <v>441</v>
      </c>
      <c r="AK69" s="99" t="s">
        <v>382</v>
      </c>
      <c r="AN69" s="71"/>
      <c r="AY69" s="31"/>
      <c r="AZ69" s="31"/>
      <c r="BA69" s="31"/>
    </row>
    <row r="70" spans="1:53" ht="313.5">
      <c r="A70" s="97"/>
      <c r="B70" s="299"/>
      <c r="C70" s="145" t="s">
        <v>242</v>
      </c>
      <c r="D70" s="145" t="s">
        <v>242</v>
      </c>
      <c r="E70" s="144" t="s">
        <v>313</v>
      </c>
      <c r="F70" s="144" t="s">
        <v>324</v>
      </c>
      <c r="G70" s="63">
        <v>26</v>
      </c>
      <c r="H70" s="64" t="str">
        <f t="shared" si="18"/>
        <v>Maquinarias o equipos/Partes en movimiento</v>
      </c>
      <c r="I70" s="64" t="str">
        <f t="shared" si="4"/>
        <v>Atrapado (por pieza en movimiento)</v>
      </c>
      <c r="J70" s="64" t="str">
        <f t="shared" si="5"/>
        <v>1er Auxilio, lesion leve, lesion moderada, lesion incapacitante, fatalidad</v>
      </c>
      <c r="K70" s="78">
        <v>3</v>
      </c>
      <c r="L70" s="78" t="s">
        <v>31</v>
      </c>
      <c r="M70" s="78">
        <f t="shared" ref="M70:M133" si="146">IF(OR(K70="",L70=""),"",VLOOKUP(CONCATENATE(K70,L70),$AS$3:$AT$51,2,FALSE))</f>
        <v>13</v>
      </c>
      <c r="N70" s="65" t="str">
        <f t="shared" si="19"/>
        <v>Medio</v>
      </c>
      <c r="O70" s="66"/>
      <c r="P70" s="5" t="str">
        <f t="shared" si="7"/>
        <v/>
      </c>
      <c r="Q70" s="66"/>
      <c r="R70" s="5" t="str">
        <f t="shared" si="8"/>
        <v/>
      </c>
      <c r="S70" s="67"/>
      <c r="T70" s="5" t="str">
        <f t="shared" si="9"/>
        <v/>
      </c>
      <c r="U70" s="68" t="s">
        <v>393</v>
      </c>
      <c r="V70" s="5">
        <f t="shared" si="10"/>
        <v>0.55000000000000004</v>
      </c>
      <c r="W70" s="5">
        <f t="shared" si="20"/>
        <v>10</v>
      </c>
      <c r="X70" s="5">
        <f t="shared" si="21"/>
        <v>0.55000000000000004</v>
      </c>
      <c r="Y70" s="69" t="s">
        <v>352</v>
      </c>
      <c r="Z70" s="5">
        <f t="shared" si="13"/>
        <v>0.2</v>
      </c>
      <c r="AA70" s="5">
        <f t="shared" si="22"/>
        <v>13</v>
      </c>
      <c r="AB70" s="5">
        <f t="shared" si="23"/>
        <v>0.2</v>
      </c>
      <c r="AC70" s="5">
        <f t="shared" si="112"/>
        <v>13</v>
      </c>
      <c r="AD70" s="5">
        <f t="shared" si="16"/>
        <v>5</v>
      </c>
      <c r="AE70" s="70">
        <f t="shared" si="24"/>
        <v>5</v>
      </c>
      <c r="AF70" s="5" t="str">
        <f t="shared" si="38"/>
        <v>4D</v>
      </c>
      <c r="AG70" s="66">
        <f t="shared" si="25"/>
        <v>21</v>
      </c>
      <c r="AH70" s="65" t="str">
        <f t="shared" si="17"/>
        <v>Bajo</v>
      </c>
      <c r="AI70" s="5" t="str">
        <f t="shared" si="26"/>
        <v>NO SIGNIFICATIVO</v>
      </c>
      <c r="AJ70" s="5" t="s">
        <v>441</v>
      </c>
      <c r="AK70" s="99" t="s">
        <v>382</v>
      </c>
      <c r="AN70" s="71"/>
    </row>
    <row r="71" spans="1:53" ht="313.5">
      <c r="A71" s="97"/>
      <c r="B71" s="299"/>
      <c r="C71" s="145" t="s">
        <v>242</v>
      </c>
      <c r="D71" s="145" t="s">
        <v>242</v>
      </c>
      <c r="E71" s="243" t="s">
        <v>313</v>
      </c>
      <c r="F71" s="296" t="s">
        <v>323</v>
      </c>
      <c r="G71" s="72">
        <v>33</v>
      </c>
      <c r="H71" s="64" t="str">
        <f t="shared" si="18"/>
        <v xml:space="preserve">Vehículo/equipo Motorizado en Movimiento </v>
      </c>
      <c r="I71" s="64" t="str">
        <f t="shared" si="4"/>
        <v>Atropellamiento - Accidente Vehicular</v>
      </c>
      <c r="J71" s="64" t="str">
        <f t="shared" si="5"/>
        <v>1er Auxilio, lesion leve, lesion moderada, lesion incapacitante, fatalidad</v>
      </c>
      <c r="K71" s="78">
        <v>2</v>
      </c>
      <c r="L71" s="78" t="s">
        <v>31</v>
      </c>
      <c r="M71" s="115">
        <f t="shared" si="146"/>
        <v>8</v>
      </c>
      <c r="N71" s="65" t="str">
        <f t="shared" si="19"/>
        <v>Alto</v>
      </c>
      <c r="O71" s="66"/>
      <c r="P71" s="5" t="str">
        <f t="shared" si="7"/>
        <v/>
      </c>
      <c r="Q71" s="66"/>
      <c r="R71" s="5" t="str">
        <f t="shared" si="8"/>
        <v/>
      </c>
      <c r="S71" s="67" t="s">
        <v>355</v>
      </c>
      <c r="T71" s="5">
        <f t="shared" si="9"/>
        <v>0.65</v>
      </c>
      <c r="U71" s="68" t="s">
        <v>394</v>
      </c>
      <c r="V71" s="5">
        <f t="shared" si="10"/>
        <v>0.55000000000000004</v>
      </c>
      <c r="W71" s="5">
        <f t="shared" si="20"/>
        <v>10</v>
      </c>
      <c r="X71" s="5">
        <f t="shared" si="21"/>
        <v>0.55000000000000004</v>
      </c>
      <c r="Y71" s="69" t="s">
        <v>344</v>
      </c>
      <c r="Z71" s="5">
        <f t="shared" si="13"/>
        <v>0.2</v>
      </c>
      <c r="AA71" s="5">
        <f t="shared" si="22"/>
        <v>13</v>
      </c>
      <c r="AB71" s="5">
        <f t="shared" si="23"/>
        <v>0.2</v>
      </c>
      <c r="AC71" s="5">
        <f t="shared" si="112"/>
        <v>18</v>
      </c>
      <c r="AD71" s="5">
        <f t="shared" si="16"/>
        <v>1</v>
      </c>
      <c r="AE71" s="70">
        <f t="shared" si="24"/>
        <v>1</v>
      </c>
      <c r="AF71" s="5" t="str">
        <f t="shared" si="38"/>
        <v>5E</v>
      </c>
      <c r="AG71" s="66">
        <f t="shared" si="25"/>
        <v>25</v>
      </c>
      <c r="AH71" s="65" t="str">
        <f t="shared" si="17"/>
        <v>Bajo</v>
      </c>
      <c r="AI71" s="5" t="str">
        <f t="shared" si="26"/>
        <v>SIGNIFICATIVO</v>
      </c>
      <c r="AJ71" s="5" t="s">
        <v>441</v>
      </c>
      <c r="AK71" s="99" t="s">
        <v>382</v>
      </c>
      <c r="AN71" s="71"/>
    </row>
    <row r="72" spans="1:53" ht="342">
      <c r="A72" s="97"/>
      <c r="B72" s="299"/>
      <c r="C72" s="145" t="s">
        <v>242</v>
      </c>
      <c r="D72" s="145" t="s">
        <v>242</v>
      </c>
      <c r="E72" s="243"/>
      <c r="F72" s="296"/>
      <c r="G72" s="72">
        <v>41</v>
      </c>
      <c r="H72" s="64" t="str">
        <f t="shared" si="18"/>
        <v>Rocas inestables / talud inestable</v>
      </c>
      <c r="I72" s="64" t="str">
        <f t="shared" si="4"/>
        <v>Caída de rocas; derrumbes, desplomes</v>
      </c>
      <c r="J72" s="64" t="str">
        <f t="shared" si="5"/>
        <v>1er Auxilio, lesion leve, lesion moderada, lesion incapacitante, fatalidad</v>
      </c>
      <c r="K72" s="78">
        <v>2</v>
      </c>
      <c r="L72" s="78" t="s">
        <v>38</v>
      </c>
      <c r="M72" s="115">
        <f t="shared" si="146"/>
        <v>5</v>
      </c>
      <c r="N72" s="65" t="str">
        <f t="shared" si="19"/>
        <v>Alto</v>
      </c>
      <c r="O72" s="66"/>
      <c r="P72" s="5" t="str">
        <f t="shared" si="7"/>
        <v/>
      </c>
      <c r="Q72" s="66"/>
      <c r="R72" s="5" t="str">
        <f t="shared" si="8"/>
        <v/>
      </c>
      <c r="S72" s="67" t="s">
        <v>339</v>
      </c>
      <c r="T72" s="5">
        <f t="shared" si="9"/>
        <v>0.65</v>
      </c>
      <c r="U72" s="68" t="s">
        <v>395</v>
      </c>
      <c r="V72" s="5">
        <f t="shared" si="10"/>
        <v>0.55000000000000004</v>
      </c>
      <c r="W72" s="5">
        <f t="shared" si="20"/>
        <v>11</v>
      </c>
      <c r="X72" s="5">
        <f t="shared" si="21"/>
        <v>0.55000000000000004</v>
      </c>
      <c r="Y72" s="69" t="s">
        <v>344</v>
      </c>
      <c r="Z72" s="5">
        <f t="shared" si="13"/>
        <v>0.2</v>
      </c>
      <c r="AA72" s="5">
        <f t="shared" si="22"/>
        <v>13</v>
      </c>
      <c r="AB72" s="5">
        <f t="shared" si="23"/>
        <v>0.2</v>
      </c>
      <c r="AC72" s="5">
        <f t="shared" si="112"/>
        <v>21</v>
      </c>
      <c r="AD72" s="5">
        <f t="shared" si="16"/>
        <v>1</v>
      </c>
      <c r="AE72" s="70">
        <f t="shared" si="24"/>
        <v>1</v>
      </c>
      <c r="AF72" s="5" t="str">
        <f t="shared" si="38"/>
        <v>5E</v>
      </c>
      <c r="AG72" s="66">
        <f t="shared" si="25"/>
        <v>25</v>
      </c>
      <c r="AH72" s="65" t="str">
        <f t="shared" si="17"/>
        <v>Bajo</v>
      </c>
      <c r="AI72" s="5" t="str">
        <f t="shared" si="26"/>
        <v>SIGNIFICATIVO</v>
      </c>
      <c r="AJ72" s="5" t="s">
        <v>441</v>
      </c>
      <c r="AK72" s="99" t="s">
        <v>382</v>
      </c>
      <c r="AN72" s="71"/>
    </row>
    <row r="73" spans="1:53" ht="342">
      <c r="A73" s="97"/>
      <c r="B73" s="299"/>
      <c r="C73" s="145" t="s">
        <v>242</v>
      </c>
      <c r="D73" s="145" t="s">
        <v>242</v>
      </c>
      <c r="E73" s="243"/>
      <c r="F73" s="296"/>
      <c r="G73" s="72">
        <v>50</v>
      </c>
      <c r="H73" s="64" t="str">
        <f t="shared" si="18"/>
        <v>Equipos o instalaciones eléctricas energizadas</v>
      </c>
      <c r="I73" s="64" t="str">
        <f t="shared" si="4"/>
        <v>Contacto directo / indirecto / inducción con energía eléctrica</v>
      </c>
      <c r="J73" s="64" t="str">
        <f t="shared" si="5"/>
        <v>1er Auxilio, lesion leve, lesion moderada, posible enfermedad ocupacional, fatalidad</v>
      </c>
      <c r="K73" s="78">
        <v>2</v>
      </c>
      <c r="L73" s="78" t="s">
        <v>31</v>
      </c>
      <c r="M73" s="115">
        <f t="shared" si="146"/>
        <v>8</v>
      </c>
      <c r="N73" s="65" t="str">
        <f t="shared" si="19"/>
        <v>Alto</v>
      </c>
      <c r="O73" s="66"/>
      <c r="P73" s="5" t="str">
        <f t="shared" si="7"/>
        <v/>
      </c>
      <c r="Q73" s="66"/>
      <c r="R73" s="5" t="str">
        <f t="shared" si="8"/>
        <v/>
      </c>
      <c r="S73" s="67" t="s">
        <v>360</v>
      </c>
      <c r="T73" s="5">
        <f t="shared" si="9"/>
        <v>0.65</v>
      </c>
      <c r="U73" s="68" t="s">
        <v>395</v>
      </c>
      <c r="V73" s="5">
        <f t="shared" si="10"/>
        <v>0.55000000000000004</v>
      </c>
      <c r="W73" s="5">
        <f t="shared" si="20"/>
        <v>11</v>
      </c>
      <c r="X73" s="5">
        <f t="shared" si="21"/>
        <v>0.55000000000000004</v>
      </c>
      <c r="Y73" s="69" t="s">
        <v>344</v>
      </c>
      <c r="Z73" s="5">
        <f t="shared" si="13"/>
        <v>0.2</v>
      </c>
      <c r="AA73" s="5">
        <f t="shared" si="22"/>
        <v>13</v>
      </c>
      <c r="AB73" s="5">
        <f t="shared" si="23"/>
        <v>0.2</v>
      </c>
      <c r="AC73" s="5">
        <f t="shared" si="112"/>
        <v>18</v>
      </c>
      <c r="AD73" s="5">
        <f t="shared" si="16"/>
        <v>1</v>
      </c>
      <c r="AE73" s="70">
        <f t="shared" si="24"/>
        <v>1</v>
      </c>
      <c r="AF73" s="5" t="str">
        <f t="shared" si="38"/>
        <v>5E</v>
      </c>
      <c r="AG73" s="66">
        <f t="shared" si="25"/>
        <v>25</v>
      </c>
      <c r="AH73" s="65" t="str">
        <f t="shared" si="17"/>
        <v>Bajo</v>
      </c>
      <c r="AI73" s="5" t="str">
        <f t="shared" si="26"/>
        <v>SIGNIFICATIVO</v>
      </c>
      <c r="AJ73" s="5" t="s">
        <v>441</v>
      </c>
      <c r="AK73" s="99" t="s">
        <v>382</v>
      </c>
      <c r="AN73" s="71"/>
    </row>
    <row r="74" spans="1:53" ht="342">
      <c r="A74" s="97"/>
      <c r="B74" s="299"/>
      <c r="C74" s="145" t="s">
        <v>242</v>
      </c>
      <c r="D74" s="145" t="s">
        <v>242</v>
      </c>
      <c r="E74" s="243"/>
      <c r="F74" s="296"/>
      <c r="G74" s="72">
        <v>10</v>
      </c>
      <c r="H74" s="64" t="str">
        <f t="shared" si="18"/>
        <v>Vapores/gases/humos/Neblina</v>
      </c>
      <c r="I74" s="64" t="str">
        <f t="shared" si="4"/>
        <v>Inhalación de sustancias o agentes dañinos</v>
      </c>
      <c r="J74" s="64" t="str">
        <f t="shared" si="5"/>
        <v>1er Auxilio, fatalidad, posible enfermedad no ocupacional, posible enfermedad ocupacional</v>
      </c>
      <c r="K74" s="78">
        <v>2</v>
      </c>
      <c r="L74" s="78" t="s">
        <v>31</v>
      </c>
      <c r="M74" s="115">
        <f t="shared" si="146"/>
        <v>8</v>
      </c>
      <c r="N74" s="65" t="str">
        <f t="shared" si="19"/>
        <v>Alto</v>
      </c>
      <c r="O74" s="66"/>
      <c r="P74" s="5" t="str">
        <f t="shared" si="7"/>
        <v/>
      </c>
      <c r="Q74" s="66"/>
      <c r="R74" s="5" t="str">
        <f t="shared" si="8"/>
        <v/>
      </c>
      <c r="S74" s="67" t="s">
        <v>322</v>
      </c>
      <c r="T74" s="5">
        <f t="shared" si="9"/>
        <v>0.65</v>
      </c>
      <c r="U74" s="68" t="s">
        <v>395</v>
      </c>
      <c r="V74" s="5">
        <f t="shared" si="10"/>
        <v>0.55000000000000004</v>
      </c>
      <c r="W74" s="5">
        <f t="shared" si="20"/>
        <v>11</v>
      </c>
      <c r="X74" s="5">
        <f t="shared" si="21"/>
        <v>0.55000000000000004</v>
      </c>
      <c r="Y74" s="69" t="s">
        <v>344</v>
      </c>
      <c r="Z74" s="5">
        <f t="shared" si="13"/>
        <v>0.2</v>
      </c>
      <c r="AA74" s="5">
        <f t="shared" si="22"/>
        <v>13</v>
      </c>
      <c r="AB74" s="5">
        <f t="shared" si="23"/>
        <v>0.2</v>
      </c>
      <c r="AC74" s="5">
        <f t="shared" si="112"/>
        <v>18</v>
      </c>
      <c r="AD74" s="5">
        <f t="shared" si="16"/>
        <v>1</v>
      </c>
      <c r="AE74" s="70">
        <f t="shared" si="24"/>
        <v>1</v>
      </c>
      <c r="AF74" s="5" t="str">
        <f t="shared" si="38"/>
        <v>5E</v>
      </c>
      <c r="AG74" s="66">
        <f t="shared" si="25"/>
        <v>25</v>
      </c>
      <c r="AH74" s="65" t="str">
        <f t="shared" si="17"/>
        <v>Bajo</v>
      </c>
      <c r="AI74" s="5" t="str">
        <f t="shared" si="26"/>
        <v>SIGNIFICATIVO</v>
      </c>
      <c r="AJ74" s="5" t="s">
        <v>441</v>
      </c>
      <c r="AK74" s="99" t="s">
        <v>382</v>
      </c>
      <c r="AN74" s="71"/>
    </row>
    <row r="75" spans="1:53" ht="384.75">
      <c r="A75" s="97"/>
      <c r="B75" s="299"/>
      <c r="C75" s="145" t="s">
        <v>242</v>
      </c>
      <c r="D75" s="145" t="s">
        <v>242</v>
      </c>
      <c r="E75" s="243"/>
      <c r="F75" s="296"/>
      <c r="G75" s="72">
        <v>8</v>
      </c>
      <c r="H75" s="64" t="str">
        <f t="shared" si="18"/>
        <v>Polvo /Material Particulado)</v>
      </c>
      <c r="I75" s="64" t="str">
        <f t="shared" si="4"/>
        <v>Inhalación de Polvo /Material Particulado), Contacto de la Vista con sustancias o agentes dañinos.</v>
      </c>
      <c r="J75" s="64" t="str">
        <f t="shared" si="5"/>
        <v>1er Auxilio, lesion leve, lesion moderada, posible enfermedad no ocupacional, posible enfermedad ocupacional</v>
      </c>
      <c r="K75" s="78">
        <v>3</v>
      </c>
      <c r="L75" s="78" t="s">
        <v>31</v>
      </c>
      <c r="M75" s="78">
        <f t="shared" si="146"/>
        <v>13</v>
      </c>
      <c r="N75" s="65" t="str">
        <f t="shared" si="19"/>
        <v>Medio</v>
      </c>
      <c r="O75" s="66"/>
      <c r="P75" s="5" t="str">
        <f t="shared" si="7"/>
        <v/>
      </c>
      <c r="Q75" s="66"/>
      <c r="R75" s="5" t="str">
        <f t="shared" si="8"/>
        <v/>
      </c>
      <c r="S75" s="67" t="s">
        <v>350</v>
      </c>
      <c r="T75" s="5">
        <f t="shared" si="9"/>
        <v>0.65</v>
      </c>
      <c r="U75" s="68" t="s">
        <v>396</v>
      </c>
      <c r="V75" s="5">
        <f t="shared" si="10"/>
        <v>0.55000000000000004</v>
      </c>
      <c r="W75" s="5">
        <f t="shared" si="20"/>
        <v>11</v>
      </c>
      <c r="X75" s="5">
        <f t="shared" si="21"/>
        <v>0.55000000000000004</v>
      </c>
      <c r="Y75" s="69" t="s">
        <v>344</v>
      </c>
      <c r="Z75" s="5">
        <f t="shared" si="13"/>
        <v>0.2</v>
      </c>
      <c r="AA75" s="5">
        <f t="shared" si="22"/>
        <v>13</v>
      </c>
      <c r="AB75" s="5">
        <f t="shared" si="23"/>
        <v>0.2</v>
      </c>
      <c r="AC75" s="5">
        <f t="shared" si="112"/>
        <v>13</v>
      </c>
      <c r="AD75" s="5">
        <f t="shared" si="16"/>
        <v>1</v>
      </c>
      <c r="AE75" s="70">
        <f t="shared" si="24"/>
        <v>1</v>
      </c>
      <c r="AF75" s="5" t="str">
        <f t="shared" si="38"/>
        <v>5E</v>
      </c>
      <c r="AG75" s="66">
        <f t="shared" si="25"/>
        <v>25</v>
      </c>
      <c r="AH75" s="65" t="str">
        <f t="shared" si="17"/>
        <v>Bajo</v>
      </c>
      <c r="AI75" s="5" t="str">
        <f t="shared" si="26"/>
        <v>NO SIGNIFICATIVO</v>
      </c>
      <c r="AJ75" s="5" t="s">
        <v>441</v>
      </c>
      <c r="AK75" s="99" t="s">
        <v>382</v>
      </c>
      <c r="AN75" s="71"/>
    </row>
    <row r="76" spans="1:53" ht="342">
      <c r="A76" s="97"/>
      <c r="B76" s="299"/>
      <c r="C76" s="145" t="s">
        <v>242</v>
      </c>
      <c r="D76" s="145" t="s">
        <v>242</v>
      </c>
      <c r="E76" s="243"/>
      <c r="F76" s="296"/>
      <c r="G76" s="72">
        <v>23</v>
      </c>
      <c r="H76" s="64" t="str">
        <f t="shared" si="18"/>
        <v>Fluidos a Presión, Equipo Presurizado</v>
      </c>
      <c r="I76" s="64" t="str">
        <f t="shared" si="4"/>
        <v>Golpeado por fluidos a presión</v>
      </c>
      <c r="J76" s="64" t="str">
        <f t="shared" si="5"/>
        <v>1er Auxilio, lesion leve, lesion moderada, lesion incapacitante, fatalidad</v>
      </c>
      <c r="K76" s="78">
        <v>2</v>
      </c>
      <c r="L76" s="78" t="s">
        <v>31</v>
      </c>
      <c r="M76" s="115">
        <f t="shared" si="146"/>
        <v>8</v>
      </c>
      <c r="N76" s="65" t="str">
        <f t="shared" si="19"/>
        <v>Alto</v>
      </c>
      <c r="O76" s="66"/>
      <c r="P76" s="5" t="str">
        <f t="shared" si="7"/>
        <v/>
      </c>
      <c r="Q76" s="66"/>
      <c r="R76" s="5" t="str">
        <f t="shared" si="8"/>
        <v/>
      </c>
      <c r="S76" s="67" t="s">
        <v>336</v>
      </c>
      <c r="T76" s="5">
        <f>IF(S76="", "",$T$18)</f>
        <v>0.65</v>
      </c>
      <c r="U76" s="68" t="s">
        <v>395</v>
      </c>
      <c r="V76" s="5">
        <f t="shared" si="10"/>
        <v>0.55000000000000004</v>
      </c>
      <c r="W76" s="5">
        <f t="shared" si="20"/>
        <v>11</v>
      </c>
      <c r="X76" s="5">
        <f t="shared" si="21"/>
        <v>0.55000000000000004</v>
      </c>
      <c r="Y76" s="69" t="s">
        <v>344</v>
      </c>
      <c r="Z76" s="5">
        <f t="shared" si="13"/>
        <v>0.2</v>
      </c>
      <c r="AA76" s="5">
        <f t="shared" si="22"/>
        <v>13</v>
      </c>
      <c r="AB76" s="5">
        <f t="shared" si="23"/>
        <v>0.2</v>
      </c>
      <c r="AC76" s="5">
        <f t="shared" si="112"/>
        <v>18</v>
      </c>
      <c r="AD76" s="5">
        <f t="shared" si="16"/>
        <v>1</v>
      </c>
      <c r="AE76" s="70">
        <f t="shared" si="24"/>
        <v>1</v>
      </c>
      <c r="AF76" s="5" t="str">
        <f t="shared" si="38"/>
        <v>5E</v>
      </c>
      <c r="AG76" s="66">
        <f t="shared" si="25"/>
        <v>25</v>
      </c>
      <c r="AH76" s="65" t="str">
        <f t="shared" si="17"/>
        <v>Bajo</v>
      </c>
      <c r="AI76" s="5" t="str">
        <f t="shared" si="26"/>
        <v>SIGNIFICATIVO</v>
      </c>
      <c r="AJ76" s="5" t="s">
        <v>441</v>
      </c>
      <c r="AK76" s="99" t="s">
        <v>382</v>
      </c>
      <c r="AN76" s="71"/>
    </row>
    <row r="77" spans="1:53" ht="342">
      <c r="A77" s="97"/>
      <c r="B77" s="299"/>
      <c r="C77" s="145" t="s">
        <v>242</v>
      </c>
      <c r="D77" s="145" t="s">
        <v>242</v>
      </c>
      <c r="E77" s="243"/>
      <c r="F77" s="296"/>
      <c r="G77" s="72">
        <v>56</v>
      </c>
      <c r="H77" s="64" t="str">
        <f t="shared" si="18"/>
        <v>Monotonía y/o repetitividad</v>
      </c>
      <c r="I77" s="64" t="str">
        <f t="shared" si="4"/>
        <v>Trastornos Biológicos, Psicológicos y Sociales</v>
      </c>
      <c r="J77" s="64" t="str">
        <f t="shared" si="5"/>
        <v>Posible enfermedad ocupacional, primer auxilio.</v>
      </c>
      <c r="K77" s="78">
        <v>3</v>
      </c>
      <c r="L77" s="78" t="s">
        <v>31</v>
      </c>
      <c r="M77" s="78">
        <f t="shared" si="146"/>
        <v>13</v>
      </c>
      <c r="N77" s="65" t="str">
        <f t="shared" si="19"/>
        <v>Medio</v>
      </c>
      <c r="O77" s="66"/>
      <c r="P77" s="5" t="str">
        <f t="shared" si="7"/>
        <v/>
      </c>
      <c r="Q77" s="66"/>
      <c r="R77" s="5" t="str">
        <f t="shared" si="8"/>
        <v/>
      </c>
      <c r="S77" s="67" t="s">
        <v>304</v>
      </c>
      <c r="T77" s="5">
        <f t="shared" si="9"/>
        <v>0.65</v>
      </c>
      <c r="U77" s="68" t="s">
        <v>395</v>
      </c>
      <c r="V77" s="5">
        <f t="shared" ref="V77" si="147">IF(U77="", "",X77)</f>
        <v>0.55000000000000004</v>
      </c>
      <c r="W77" s="5">
        <f t="shared" ref="W77" si="148">IF(U77="","",LEN(U77)-LEN(SUBSTITUTE(U77,"•","")))</f>
        <v>11</v>
      </c>
      <c r="X77" s="5">
        <f t="shared" ref="X77" si="149">IF(W77="","",IF(W77=1,0.25,IF(AND(OR(W77&gt;2,W77=2),OR(W77&lt;4,W77=4)),0.4,IF(OR(W77&gt;5,W77=5),0.55))))</f>
        <v>0.55000000000000004</v>
      </c>
      <c r="Y77" s="69" t="s">
        <v>344</v>
      </c>
      <c r="Z77" s="5">
        <f t="shared" si="13"/>
        <v>0.2</v>
      </c>
      <c r="AA77" s="5">
        <f t="shared" si="22"/>
        <v>13</v>
      </c>
      <c r="AB77" s="5">
        <f t="shared" si="23"/>
        <v>0.2</v>
      </c>
      <c r="AC77" s="5">
        <f t="shared" si="112"/>
        <v>13</v>
      </c>
      <c r="AD77" s="5">
        <f t="shared" si="16"/>
        <v>1</v>
      </c>
      <c r="AE77" s="70">
        <f t="shared" si="24"/>
        <v>1</v>
      </c>
      <c r="AF77" s="5" t="str">
        <f t="shared" si="38"/>
        <v>5E</v>
      </c>
      <c r="AG77" s="66">
        <f t="shared" si="25"/>
        <v>25</v>
      </c>
      <c r="AH77" s="65" t="str">
        <f t="shared" si="17"/>
        <v>Bajo</v>
      </c>
      <c r="AI77" s="5" t="str">
        <f t="shared" si="26"/>
        <v>NO SIGNIFICATIVO</v>
      </c>
      <c r="AJ77" s="5" t="s">
        <v>441</v>
      </c>
      <c r="AK77" s="99" t="s">
        <v>382</v>
      </c>
      <c r="AN77" s="71"/>
    </row>
    <row r="78" spans="1:53" ht="356.25">
      <c r="A78" s="97"/>
      <c r="B78" s="299"/>
      <c r="C78" s="145" t="s">
        <v>242</v>
      </c>
      <c r="D78" s="145" t="s">
        <v>242</v>
      </c>
      <c r="E78" s="243"/>
      <c r="F78" s="296"/>
      <c r="G78" s="72">
        <v>67</v>
      </c>
      <c r="H78" s="64" t="str">
        <f t="shared" si="18"/>
        <v>Usar equipos defectuoso</v>
      </c>
      <c r="I78" s="64" t="str">
        <f t="shared" si="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78" s="64" t="str">
        <f t="shared" si="5"/>
        <v>1er Auxilio, lesion leve, lesion moderada, lesion incapacitante, fatalidad</v>
      </c>
      <c r="K78" s="78">
        <v>3</v>
      </c>
      <c r="L78" s="78" t="s">
        <v>31</v>
      </c>
      <c r="M78" s="78">
        <f t="shared" si="146"/>
        <v>13</v>
      </c>
      <c r="N78" s="65" t="str">
        <f t="shared" ref="N78:N81" si="150">IF(M78="","",IF(AND(OR(M78&gt;16,M78=16),OR(M78&lt;25,M78=25)),"Bajo",IF(AND(OR(M78&gt;9,M78=9),OR(M78&lt;15,M78=15)),"Medio",IF(AND(OR(M78&gt;1,M78=1),OR(M78&lt;8,M78=8)),"Alto"))))</f>
        <v>Medio</v>
      </c>
      <c r="O78" s="66"/>
      <c r="P78" s="5" t="str">
        <f t="shared" ref="P78:P81" si="151">IF(O78="", "",$P$18)</f>
        <v/>
      </c>
      <c r="Q78" s="66"/>
      <c r="R78" s="5" t="str">
        <f t="shared" ref="R78:R81" si="152">IF(Q78="", "",$R$18)</f>
        <v/>
      </c>
      <c r="S78" s="67" t="s">
        <v>309</v>
      </c>
      <c r="T78" s="5">
        <f t="shared" ref="T78:T81" si="153">IF(S78="", "",$T$18)</f>
        <v>0.65</v>
      </c>
      <c r="U78" s="68" t="s">
        <v>397</v>
      </c>
      <c r="V78" s="5">
        <f t="shared" ref="V78:V81" si="154">IF(U78="", "",X78)</f>
        <v>0.55000000000000004</v>
      </c>
      <c r="W78" s="5">
        <f t="shared" ref="W78:W81" si="155">IF(U78="","",LEN(U78)-LEN(SUBSTITUTE(U78,"•","")))</f>
        <v>11</v>
      </c>
      <c r="X78" s="5">
        <f t="shared" ref="X78:X81" si="156">IF(W78="","",IF(W78=1,0.25,IF(AND(OR(W78&gt;2,W78=2),OR(W78&lt;4,W78=4)),0.4,IF(OR(W78&gt;5,W78=5),0.55))))</f>
        <v>0.55000000000000004</v>
      </c>
      <c r="Y78" s="69" t="s">
        <v>344</v>
      </c>
      <c r="Z78" s="5">
        <f t="shared" ref="Z78:Z81" si="157">IF(Y78="", "",AB78)</f>
        <v>0.2</v>
      </c>
      <c r="AA78" s="5">
        <f t="shared" ref="AA78:AA81" si="158">IF(Y78="","",LEN(Y78)-LEN(SUBSTITUTE(Y78,"•","")))</f>
        <v>13</v>
      </c>
      <c r="AB78" s="5">
        <f t="shared" ref="AB78:AB81" si="159">IF(AA78="","",IF(AA78=1,0.05,IF(AND(OR(AA78&gt;2,AA78=2),OR(AA78&lt;4,AA78=4)),0.12,IF(OR(AA78&gt;5,AA78=5),0.2))))</f>
        <v>0.2</v>
      </c>
      <c r="AC78" s="5">
        <f t="shared" si="112"/>
        <v>13</v>
      </c>
      <c r="AD78" s="5">
        <f t="shared" si="16"/>
        <v>1</v>
      </c>
      <c r="AE78" s="70">
        <f t="shared" si="24"/>
        <v>1</v>
      </c>
      <c r="AF78" s="5" t="str">
        <f t="shared" si="38"/>
        <v>5E</v>
      </c>
      <c r="AG78" s="66">
        <f t="shared" si="25"/>
        <v>25</v>
      </c>
      <c r="AH78" s="65" t="str">
        <f t="shared" si="17"/>
        <v>Bajo</v>
      </c>
      <c r="AI78" s="5" t="str">
        <f t="shared" si="26"/>
        <v>NO SIGNIFICATIVO</v>
      </c>
      <c r="AJ78" s="5" t="s">
        <v>441</v>
      </c>
      <c r="AK78" s="99" t="s">
        <v>382</v>
      </c>
      <c r="AN78" s="71"/>
    </row>
    <row r="79" spans="1:53" ht="342">
      <c r="A79" s="97"/>
      <c r="B79" s="299"/>
      <c r="C79" s="145" t="s">
        <v>242</v>
      </c>
      <c r="D79" s="145" t="s">
        <v>242</v>
      </c>
      <c r="E79" s="243"/>
      <c r="F79" s="296"/>
      <c r="G79" s="72">
        <v>26</v>
      </c>
      <c r="H79" s="64" t="str">
        <f t="shared" si="18"/>
        <v>Maquinarias o equipos/Partes en movimiento</v>
      </c>
      <c r="I79" s="64" t="str">
        <f t="shared" si="4"/>
        <v>Atrapado (por pieza en movimiento)</v>
      </c>
      <c r="J79" s="64" t="str">
        <f t="shared" si="5"/>
        <v>1er Auxilio, lesion leve, lesion moderada, lesion incapacitante, fatalidad</v>
      </c>
      <c r="K79" s="78">
        <v>2</v>
      </c>
      <c r="L79" s="78" t="s">
        <v>31</v>
      </c>
      <c r="M79" s="115">
        <f t="shared" si="146"/>
        <v>8</v>
      </c>
      <c r="N79" s="65" t="str">
        <f t="shared" si="150"/>
        <v>Alto</v>
      </c>
      <c r="O79" s="66"/>
      <c r="P79" s="5" t="str">
        <f t="shared" si="151"/>
        <v/>
      </c>
      <c r="Q79" s="66"/>
      <c r="R79" s="5" t="str">
        <f t="shared" si="152"/>
        <v/>
      </c>
      <c r="S79" s="67"/>
      <c r="T79" s="5" t="str">
        <f t="shared" si="153"/>
        <v/>
      </c>
      <c r="U79" s="68" t="s">
        <v>395</v>
      </c>
      <c r="V79" s="5">
        <f t="shared" si="154"/>
        <v>0.55000000000000004</v>
      </c>
      <c r="W79" s="5">
        <f t="shared" si="155"/>
        <v>11</v>
      </c>
      <c r="X79" s="5">
        <f t="shared" si="156"/>
        <v>0.55000000000000004</v>
      </c>
      <c r="Y79" s="69" t="s">
        <v>344</v>
      </c>
      <c r="Z79" s="5">
        <f t="shared" si="157"/>
        <v>0.2</v>
      </c>
      <c r="AA79" s="5">
        <f t="shared" si="158"/>
        <v>13</v>
      </c>
      <c r="AB79" s="5">
        <f t="shared" si="159"/>
        <v>0.2</v>
      </c>
      <c r="AC79" s="5">
        <f t="shared" si="112"/>
        <v>18</v>
      </c>
      <c r="AD79" s="5">
        <f t="shared" si="16"/>
        <v>6</v>
      </c>
      <c r="AE79" s="70">
        <f t="shared" si="24"/>
        <v>6</v>
      </c>
      <c r="AF79" s="5" t="str">
        <f t="shared" si="38"/>
        <v>3E</v>
      </c>
      <c r="AG79" s="66">
        <f t="shared" si="25"/>
        <v>20</v>
      </c>
      <c r="AH79" s="65" t="str">
        <f t="shared" si="17"/>
        <v>Bajo</v>
      </c>
      <c r="AI79" s="5" t="str">
        <f t="shared" si="26"/>
        <v>SIGNIFICATIVO</v>
      </c>
      <c r="AJ79" s="5" t="s">
        <v>441</v>
      </c>
      <c r="AK79" s="99" t="s">
        <v>382</v>
      </c>
      <c r="AN79" s="71"/>
    </row>
    <row r="80" spans="1:53" ht="342">
      <c r="A80" s="97"/>
      <c r="B80" s="299"/>
      <c r="C80" s="145" t="s">
        <v>242</v>
      </c>
      <c r="D80" s="145" t="s">
        <v>242</v>
      </c>
      <c r="E80" s="243"/>
      <c r="F80" s="296"/>
      <c r="G80" s="72">
        <v>25</v>
      </c>
      <c r="H80" s="64" t="str">
        <f t="shared" si="18"/>
        <v>Herramientas manuales y de poder en mal estado</v>
      </c>
      <c r="I80" s="64" t="str">
        <f t="shared" si="4"/>
        <v>Golpeado por caída de Herramientas objetos (anulación), Atrapado (Puntos de pellizco y mordida)</v>
      </c>
      <c r="J80" s="64" t="str">
        <f t="shared" si="5"/>
        <v>1er Auxilio, lesion leve, lesion moderada, lesion incapacitante, fatalidad</v>
      </c>
      <c r="K80" s="78">
        <v>3</v>
      </c>
      <c r="L80" s="78" t="s">
        <v>31</v>
      </c>
      <c r="M80" s="78">
        <f t="shared" si="146"/>
        <v>13</v>
      </c>
      <c r="N80" s="65" t="str">
        <f t="shared" si="150"/>
        <v>Medio</v>
      </c>
      <c r="O80" s="66"/>
      <c r="P80" s="5" t="str">
        <f t="shared" si="151"/>
        <v/>
      </c>
      <c r="Q80" s="66"/>
      <c r="R80" s="5" t="str">
        <f t="shared" si="152"/>
        <v/>
      </c>
      <c r="S80" s="67"/>
      <c r="T80" s="5" t="str">
        <f t="shared" si="153"/>
        <v/>
      </c>
      <c r="U80" s="68" t="s">
        <v>395</v>
      </c>
      <c r="V80" s="5">
        <f t="shared" si="154"/>
        <v>0.55000000000000004</v>
      </c>
      <c r="W80" s="5">
        <f t="shared" si="155"/>
        <v>11</v>
      </c>
      <c r="X80" s="5">
        <f t="shared" si="156"/>
        <v>0.55000000000000004</v>
      </c>
      <c r="Y80" s="69" t="s">
        <v>344</v>
      </c>
      <c r="Z80" s="5">
        <f t="shared" si="157"/>
        <v>0.2</v>
      </c>
      <c r="AA80" s="5">
        <f t="shared" si="158"/>
        <v>13</v>
      </c>
      <c r="AB80" s="5">
        <f t="shared" si="159"/>
        <v>0.2</v>
      </c>
      <c r="AC80" s="5">
        <f t="shared" si="112"/>
        <v>13</v>
      </c>
      <c r="AD80" s="5">
        <f t="shared" si="16"/>
        <v>5</v>
      </c>
      <c r="AE80" s="70">
        <f t="shared" si="24"/>
        <v>5</v>
      </c>
      <c r="AF80" s="5" t="str">
        <f t="shared" si="38"/>
        <v>4D</v>
      </c>
      <c r="AG80" s="66">
        <f t="shared" si="25"/>
        <v>21</v>
      </c>
      <c r="AH80" s="65" t="str">
        <f t="shared" si="17"/>
        <v>Bajo</v>
      </c>
      <c r="AI80" s="5" t="str">
        <f t="shared" si="26"/>
        <v>NO SIGNIFICATIVO</v>
      </c>
      <c r="AJ80" s="5" t="s">
        <v>441</v>
      </c>
      <c r="AK80" s="99" t="s">
        <v>382</v>
      </c>
      <c r="AN80" s="71"/>
    </row>
    <row r="81" spans="1:40" ht="342">
      <c r="A81" s="97"/>
      <c r="B81" s="299"/>
      <c r="C81" s="145" t="s">
        <v>242</v>
      </c>
      <c r="D81" s="145" t="s">
        <v>242</v>
      </c>
      <c r="E81" s="243"/>
      <c r="F81" s="296"/>
      <c r="G81" s="72">
        <v>21</v>
      </c>
      <c r="H81" s="64" t="str">
        <f t="shared" ref="H81:H203" si="160">VLOOKUP(G81,PELIGRO,3,0)</f>
        <v>Vibración cuerpo completo</v>
      </c>
      <c r="I81" s="64" t="str">
        <f t="shared" ref="I81:I203" si="161">VLOOKUP(G81,PELIGRO,5,0)</f>
        <v>Ergonómico por vibración mecánica</v>
      </c>
      <c r="J81" s="64" t="str">
        <f t="shared" ref="J81:J203" si="162">VLOOKUP(G81,PELIGRO,7,0)</f>
        <v>1er Auxilio, lesion leve, lesion moderada, posible enfermedad ocupacional.</v>
      </c>
      <c r="K81" s="78">
        <v>3</v>
      </c>
      <c r="L81" s="78" t="s">
        <v>31</v>
      </c>
      <c r="M81" s="78">
        <f t="shared" si="146"/>
        <v>13</v>
      </c>
      <c r="N81" s="65" t="str">
        <f t="shared" si="150"/>
        <v>Medio</v>
      </c>
      <c r="O81" s="66"/>
      <c r="P81" s="5" t="str">
        <f t="shared" si="151"/>
        <v/>
      </c>
      <c r="Q81" s="66"/>
      <c r="R81" s="5" t="str">
        <f t="shared" si="152"/>
        <v/>
      </c>
      <c r="S81" s="67" t="s">
        <v>304</v>
      </c>
      <c r="T81" s="5">
        <f t="shared" si="153"/>
        <v>0.65</v>
      </c>
      <c r="U81" s="68" t="s">
        <v>395</v>
      </c>
      <c r="V81" s="5">
        <f t="shared" si="154"/>
        <v>0.55000000000000004</v>
      </c>
      <c r="W81" s="5">
        <f t="shared" si="155"/>
        <v>11</v>
      </c>
      <c r="X81" s="5">
        <f t="shared" si="156"/>
        <v>0.55000000000000004</v>
      </c>
      <c r="Y81" s="69" t="s">
        <v>344</v>
      </c>
      <c r="Z81" s="5">
        <f t="shared" si="157"/>
        <v>0.2</v>
      </c>
      <c r="AA81" s="5">
        <f t="shared" si="158"/>
        <v>13</v>
      </c>
      <c r="AB81" s="5">
        <f t="shared" si="159"/>
        <v>0.2</v>
      </c>
      <c r="AC81" s="5">
        <f t="shared" si="112"/>
        <v>13</v>
      </c>
      <c r="AD81" s="5">
        <f t="shared" si="16"/>
        <v>1</v>
      </c>
      <c r="AE81" s="70">
        <f t="shared" si="24"/>
        <v>1</v>
      </c>
      <c r="AF81" s="5" t="str">
        <f t="shared" si="38"/>
        <v>5E</v>
      </c>
      <c r="AG81" s="66">
        <f t="shared" si="25"/>
        <v>25</v>
      </c>
      <c r="AH81" s="65" t="str">
        <f t="shared" si="17"/>
        <v>Bajo</v>
      </c>
      <c r="AI81" s="5" t="str">
        <f t="shared" si="26"/>
        <v>NO SIGNIFICATIVO</v>
      </c>
      <c r="AJ81" s="5" t="s">
        <v>441</v>
      </c>
      <c r="AK81" s="99" t="s">
        <v>382</v>
      </c>
      <c r="AN81" s="71"/>
    </row>
    <row r="82" spans="1:40" ht="342">
      <c r="A82" s="97"/>
      <c r="B82" s="299"/>
      <c r="C82" s="145" t="s">
        <v>242</v>
      </c>
      <c r="D82" s="145" t="s">
        <v>242</v>
      </c>
      <c r="E82" s="243"/>
      <c r="F82" s="296"/>
      <c r="G82" s="72">
        <v>38</v>
      </c>
      <c r="H82" s="64" t="str">
        <f t="shared" si="160"/>
        <v>Obstáculos en el piso</v>
      </c>
      <c r="I82" s="64" t="str">
        <f t="shared" si="161"/>
        <v>Caída al mismo nivel</v>
      </c>
      <c r="J82" s="64" t="str">
        <f t="shared" si="162"/>
        <v>1er Auxilio, lesion leve, lesion moderada.</v>
      </c>
      <c r="K82" s="78">
        <v>3</v>
      </c>
      <c r="L82" s="78" t="s">
        <v>31</v>
      </c>
      <c r="M82" s="78">
        <f t="shared" si="146"/>
        <v>13</v>
      </c>
      <c r="N82" s="65" t="str">
        <f t="shared" ref="N82:N86" si="163">IF(M82="","",IF(AND(OR(M82&gt;16,M82=16),OR(M82&lt;25,M82=25)),"Bajo",IF(AND(OR(M82&gt;9,M82=9),OR(M82&lt;15,M82=15)),"Medio",IF(AND(OR(M82&gt;1,M82=1),OR(M82&lt;8,M82=8)),"Alto"))))</f>
        <v>Medio</v>
      </c>
      <c r="O82" s="66"/>
      <c r="P82" s="5" t="str">
        <f t="shared" ref="P82:P86" si="164">IF(O82="", "",$P$18)</f>
        <v/>
      </c>
      <c r="Q82" s="66"/>
      <c r="R82" s="5" t="str">
        <f t="shared" ref="R82:R86" si="165">IF(Q82="", "",$R$18)</f>
        <v/>
      </c>
      <c r="S82" s="67"/>
      <c r="T82" s="5" t="str">
        <f t="shared" ref="T82:T86" si="166">IF(S82="", "",$T$18)</f>
        <v/>
      </c>
      <c r="U82" s="68" t="s">
        <v>395</v>
      </c>
      <c r="V82" s="5">
        <f t="shared" ref="V82:V86" si="167">IF(U82="", "",X82)</f>
        <v>0.55000000000000004</v>
      </c>
      <c r="W82" s="5">
        <f t="shared" ref="W82:W86" si="168">IF(U82="","",LEN(U82)-LEN(SUBSTITUTE(U82,"•","")))</f>
        <v>11</v>
      </c>
      <c r="X82" s="5">
        <f t="shared" ref="X82:X86" si="169">IF(W82="","",IF(W82=1,0.25,IF(AND(OR(W82&gt;2,W82=2),OR(W82&lt;4,W82=4)),0.4,IF(OR(W82&gt;5,W82=5),0.55))))</f>
        <v>0.55000000000000004</v>
      </c>
      <c r="Y82" s="69" t="s">
        <v>344</v>
      </c>
      <c r="Z82" s="5">
        <f t="shared" ref="Z82:Z86" si="170">IF(Y82="", "",AB82)</f>
        <v>0.2</v>
      </c>
      <c r="AA82" s="5">
        <f t="shared" ref="AA82:AA86" si="171">IF(Y82="","",LEN(Y82)-LEN(SUBSTITUTE(Y82,"•","")))</f>
        <v>13</v>
      </c>
      <c r="AB82" s="5">
        <f t="shared" ref="AB82:AB86" si="172">IF(AA82="","",IF(AA82=1,0.05,IF(AND(OR(AA82&gt;2,AA82=2),OR(AA82&lt;4,AA82=4)),0.12,IF(OR(AA82&gt;5,AA82=5),0.2))))</f>
        <v>0.2</v>
      </c>
      <c r="AC82" s="5">
        <f t="shared" si="112"/>
        <v>13</v>
      </c>
      <c r="AD82" s="5">
        <f t="shared" si="16"/>
        <v>5</v>
      </c>
      <c r="AE82" s="70">
        <f t="shared" si="24"/>
        <v>5</v>
      </c>
      <c r="AF82" s="5" t="str">
        <f t="shared" si="38"/>
        <v>4D</v>
      </c>
      <c r="AG82" s="66">
        <f t="shared" si="25"/>
        <v>21</v>
      </c>
      <c r="AH82" s="65" t="str">
        <f t="shared" si="17"/>
        <v>Bajo</v>
      </c>
      <c r="AI82" s="5" t="str">
        <f t="shared" si="26"/>
        <v>NO SIGNIFICATIVO</v>
      </c>
      <c r="AJ82" s="5" t="s">
        <v>441</v>
      </c>
      <c r="AK82" s="99" t="s">
        <v>382</v>
      </c>
      <c r="AN82" s="71"/>
    </row>
    <row r="83" spans="1:40" ht="342">
      <c r="A83" s="97"/>
      <c r="B83" s="299"/>
      <c r="C83" s="145" t="s">
        <v>242</v>
      </c>
      <c r="D83" s="145" t="s">
        <v>242</v>
      </c>
      <c r="E83" s="243"/>
      <c r="F83" s="296"/>
      <c r="G83" s="72">
        <v>29</v>
      </c>
      <c r="H83" s="64" t="str">
        <f t="shared" si="160"/>
        <v>Proyección de partículas</v>
      </c>
      <c r="I83" s="64" t="str">
        <f t="shared" si="161"/>
        <v>Contacto con partículas en proyección</v>
      </c>
      <c r="J83" s="64" t="str">
        <f t="shared" si="162"/>
        <v>1er Auxilio, lesion leve, lesion moderada, lesion incapacitante</v>
      </c>
      <c r="K83" s="78">
        <v>3</v>
      </c>
      <c r="L83" s="78" t="s">
        <v>31</v>
      </c>
      <c r="M83" s="78">
        <f t="shared" si="146"/>
        <v>13</v>
      </c>
      <c r="N83" s="65" t="str">
        <f t="shared" si="163"/>
        <v>Medio</v>
      </c>
      <c r="O83" s="66"/>
      <c r="P83" s="5" t="str">
        <f t="shared" si="164"/>
        <v/>
      </c>
      <c r="Q83" s="66"/>
      <c r="R83" s="5" t="str">
        <f t="shared" si="165"/>
        <v/>
      </c>
      <c r="S83" s="67"/>
      <c r="T83" s="5" t="str">
        <f t="shared" si="166"/>
        <v/>
      </c>
      <c r="U83" s="68" t="s">
        <v>395</v>
      </c>
      <c r="V83" s="5">
        <f t="shared" si="167"/>
        <v>0.55000000000000004</v>
      </c>
      <c r="W83" s="5">
        <f t="shared" si="168"/>
        <v>11</v>
      </c>
      <c r="X83" s="5">
        <f t="shared" si="169"/>
        <v>0.55000000000000004</v>
      </c>
      <c r="Y83" s="69" t="s">
        <v>344</v>
      </c>
      <c r="Z83" s="5">
        <f t="shared" si="170"/>
        <v>0.2</v>
      </c>
      <c r="AA83" s="5">
        <f t="shared" si="171"/>
        <v>13</v>
      </c>
      <c r="AB83" s="5">
        <f t="shared" si="172"/>
        <v>0.2</v>
      </c>
      <c r="AC83" s="5">
        <f t="shared" si="112"/>
        <v>13</v>
      </c>
      <c r="AD83" s="5">
        <f t="shared" ref="AD83:AD120" si="173">ROUND(IF(COUNT(P83,R83,T83,V83,Z83)=0,"", IF(  (MAX(P83,R83,T83,V83,Z83)+ (0.5*(SUM(P83,R83,T83,V83,Z83)-MAX(P83,R83,T83,V83,Z83))))&gt;0.951, (1-0.95)*AC83,(1-( (MAX(P83,R83,T83,V83,Z83))+0.5*(SUM(P83,R83,T83,V83,Z83)-MAX(P83,R83,T83,V83,Z83))))*AC83)),0)</f>
        <v>5</v>
      </c>
      <c r="AE83" s="70">
        <f t="shared" si="24"/>
        <v>5</v>
      </c>
      <c r="AF83" s="5" t="str">
        <f t="shared" si="38"/>
        <v>4D</v>
      </c>
      <c r="AG83" s="66">
        <f t="shared" si="25"/>
        <v>21</v>
      </c>
      <c r="AH83" s="65" t="str">
        <f t="shared" ref="AH83:AH146" si="174">IF(AG83="","",IF(AND(OR(AG83&gt;16,AG83=16),OR(AG83&lt;25,AG83=25)),"Bajo",IF(AND(OR(AG83&gt;9,AG83=9),OR(AG83&lt;15,AG83=15)),"Medio",IF(AND(OR(AG83&gt;1,AG83=1),OR(AG83&lt;8,AG83=8)),"Alto"))))</f>
        <v>Bajo</v>
      </c>
      <c r="AI83" s="5" t="str">
        <f t="shared" si="26"/>
        <v>NO SIGNIFICATIVO</v>
      </c>
      <c r="AJ83" s="5" t="s">
        <v>441</v>
      </c>
      <c r="AK83" s="99" t="s">
        <v>382</v>
      </c>
      <c r="AN83" s="71"/>
    </row>
    <row r="84" spans="1:40" ht="342">
      <c r="A84" s="97"/>
      <c r="B84" s="299"/>
      <c r="C84" s="145" t="s">
        <v>242</v>
      </c>
      <c r="D84" s="145" t="s">
        <v>242</v>
      </c>
      <c r="E84" s="243"/>
      <c r="F84" s="296"/>
      <c r="G84" s="72">
        <v>39</v>
      </c>
      <c r="H84" s="64" t="str">
        <f t="shared" si="160"/>
        <v>Orden y limpieza deficiente/Desorden</v>
      </c>
      <c r="I84" s="64" t="str">
        <f t="shared" si="161"/>
        <v>Caída al mismo nivel</v>
      </c>
      <c r="J84" s="64" t="str">
        <f t="shared" si="162"/>
        <v>1er Auxilio, lesion leve, lesion moderada.</v>
      </c>
      <c r="K84" s="78">
        <v>3</v>
      </c>
      <c r="L84" s="78" t="s">
        <v>31</v>
      </c>
      <c r="M84" s="78">
        <f t="shared" si="146"/>
        <v>13</v>
      </c>
      <c r="N84" s="65" t="str">
        <f t="shared" si="163"/>
        <v>Medio</v>
      </c>
      <c r="O84" s="66"/>
      <c r="P84" s="5" t="str">
        <f t="shared" si="164"/>
        <v/>
      </c>
      <c r="Q84" s="66"/>
      <c r="R84" s="5" t="str">
        <f t="shared" si="165"/>
        <v/>
      </c>
      <c r="S84" s="67"/>
      <c r="T84" s="5" t="str">
        <f t="shared" si="166"/>
        <v/>
      </c>
      <c r="U84" s="68" t="s">
        <v>395</v>
      </c>
      <c r="V84" s="5">
        <f t="shared" si="167"/>
        <v>0.55000000000000004</v>
      </c>
      <c r="W84" s="5">
        <f t="shared" si="168"/>
        <v>11</v>
      </c>
      <c r="X84" s="5">
        <f t="shared" si="169"/>
        <v>0.55000000000000004</v>
      </c>
      <c r="Y84" s="69" t="s">
        <v>344</v>
      </c>
      <c r="Z84" s="5">
        <f t="shared" si="170"/>
        <v>0.2</v>
      </c>
      <c r="AA84" s="5">
        <f t="shared" si="171"/>
        <v>13</v>
      </c>
      <c r="AB84" s="5">
        <f t="shared" si="172"/>
        <v>0.2</v>
      </c>
      <c r="AC84" s="5">
        <f t="shared" si="112"/>
        <v>13</v>
      </c>
      <c r="AD84" s="5">
        <f t="shared" si="173"/>
        <v>5</v>
      </c>
      <c r="AE84" s="70">
        <v>4</v>
      </c>
      <c r="AF84" s="5" t="str">
        <f t="shared" si="38"/>
        <v>5C</v>
      </c>
      <c r="AG84" s="66">
        <f t="shared" ref="AG84:AG147" si="175">IF(M84="","", IF(AF84="",M84,VLOOKUP(AF84,$AS$3:$AT$27,2,FALSE)))</f>
        <v>22</v>
      </c>
      <c r="AH84" s="65" t="str">
        <f t="shared" si="174"/>
        <v>Bajo</v>
      </c>
      <c r="AI84" s="5" t="str">
        <f t="shared" ref="AI84:AI147" si="176">IF(N84="", "",IF(N84="ALTO","SIGNIFICATIVO", "NO SIGNIFICATIVO"))</f>
        <v>NO SIGNIFICATIVO</v>
      </c>
      <c r="AJ84" s="5" t="s">
        <v>441</v>
      </c>
      <c r="AK84" s="99" t="s">
        <v>382</v>
      </c>
      <c r="AN84" s="71"/>
    </row>
    <row r="85" spans="1:40" ht="342">
      <c r="A85" s="97"/>
      <c r="B85" s="299"/>
      <c r="C85" s="145" t="s">
        <v>242</v>
      </c>
      <c r="D85" s="145" t="s">
        <v>242</v>
      </c>
      <c r="E85" s="243"/>
      <c r="F85" s="296"/>
      <c r="G85" s="72">
        <v>44</v>
      </c>
      <c r="H85" s="64" t="str">
        <f t="shared" si="160"/>
        <v>Espacio abierto sin bloqueo</v>
      </c>
      <c r="I85" s="64" t="str">
        <f t="shared" si="161"/>
        <v>Caída a distinto nivel</v>
      </c>
      <c r="J85" s="64" t="str">
        <f t="shared" si="162"/>
        <v>1er Auxilio, lesion leve, lesion moderada, lesion incapacitante, fatalidad</v>
      </c>
      <c r="K85" s="78">
        <v>2</v>
      </c>
      <c r="L85" s="78" t="s">
        <v>31</v>
      </c>
      <c r="M85" s="115">
        <f t="shared" si="146"/>
        <v>8</v>
      </c>
      <c r="N85" s="65" t="str">
        <f t="shared" si="163"/>
        <v>Alto</v>
      </c>
      <c r="O85" s="66"/>
      <c r="P85" s="5" t="str">
        <f t="shared" si="164"/>
        <v/>
      </c>
      <c r="Q85" s="66"/>
      <c r="R85" s="5" t="str">
        <f t="shared" si="165"/>
        <v/>
      </c>
      <c r="S85" s="67" t="s">
        <v>340</v>
      </c>
      <c r="T85" s="5">
        <f t="shared" si="166"/>
        <v>0.65</v>
      </c>
      <c r="U85" s="68" t="s">
        <v>395</v>
      </c>
      <c r="V85" s="5">
        <f t="shared" si="167"/>
        <v>0.55000000000000004</v>
      </c>
      <c r="W85" s="5">
        <f t="shared" si="168"/>
        <v>11</v>
      </c>
      <c r="X85" s="5">
        <f t="shared" si="169"/>
        <v>0.55000000000000004</v>
      </c>
      <c r="Y85" s="69" t="s">
        <v>344</v>
      </c>
      <c r="Z85" s="5">
        <f t="shared" si="170"/>
        <v>0.2</v>
      </c>
      <c r="AA85" s="5">
        <f t="shared" si="171"/>
        <v>13</v>
      </c>
      <c r="AB85" s="5">
        <f t="shared" si="172"/>
        <v>0.2</v>
      </c>
      <c r="AC85" s="5">
        <f t="shared" si="112"/>
        <v>18</v>
      </c>
      <c r="AD85" s="5">
        <f t="shared" si="173"/>
        <v>1</v>
      </c>
      <c r="AE85" s="70">
        <f t="shared" ref="AE85:AE147" si="177">IF(AD85="","",IF(AD85&lt;1,1,AD85))</f>
        <v>1</v>
      </c>
      <c r="AF85" s="5" t="str">
        <f t="shared" ref="AF85:AF148" si="178">IF(IFERROR(AE85,"")="","",VLOOKUP(AE85,$AZ$3:$BA$27,2,FALSE))</f>
        <v>5E</v>
      </c>
      <c r="AG85" s="66">
        <f t="shared" si="175"/>
        <v>25</v>
      </c>
      <c r="AH85" s="65" t="str">
        <f t="shared" si="174"/>
        <v>Bajo</v>
      </c>
      <c r="AI85" s="5" t="str">
        <f t="shared" si="176"/>
        <v>SIGNIFICATIVO</v>
      </c>
      <c r="AJ85" s="5" t="s">
        <v>441</v>
      </c>
      <c r="AK85" s="99" t="s">
        <v>382</v>
      </c>
      <c r="AN85" s="71"/>
    </row>
    <row r="86" spans="1:40" ht="342">
      <c r="A86" s="97"/>
      <c r="B86" s="299"/>
      <c r="C86" s="145" t="s">
        <v>242</v>
      </c>
      <c r="D86" s="145" t="s">
        <v>242</v>
      </c>
      <c r="E86" s="243"/>
      <c r="F86" s="296"/>
      <c r="G86" s="72">
        <v>45</v>
      </c>
      <c r="H86" s="64" t="str">
        <f t="shared" si="160"/>
        <v>Superficie irregular</v>
      </c>
      <c r="I86" s="64" t="str">
        <f t="shared" si="161"/>
        <v>Caída al mismo nivel</v>
      </c>
      <c r="J86" s="64" t="str">
        <f t="shared" si="162"/>
        <v>1er Auxilio, lesion leve, lesion moderada, lesion incapacitante.</v>
      </c>
      <c r="K86" s="78">
        <v>3</v>
      </c>
      <c r="L86" s="78" t="s">
        <v>31</v>
      </c>
      <c r="M86" s="78">
        <f t="shared" si="146"/>
        <v>13</v>
      </c>
      <c r="N86" s="65" t="str">
        <f t="shared" si="163"/>
        <v>Medio</v>
      </c>
      <c r="O86" s="66"/>
      <c r="P86" s="5" t="str">
        <f t="shared" si="164"/>
        <v/>
      </c>
      <c r="Q86" s="66"/>
      <c r="R86" s="5" t="str">
        <f t="shared" si="165"/>
        <v/>
      </c>
      <c r="S86" s="67" t="s">
        <v>301</v>
      </c>
      <c r="T86" s="5">
        <f t="shared" si="166"/>
        <v>0.65</v>
      </c>
      <c r="U86" s="68" t="s">
        <v>395</v>
      </c>
      <c r="V86" s="5">
        <f t="shared" si="167"/>
        <v>0.55000000000000004</v>
      </c>
      <c r="W86" s="5">
        <f t="shared" si="168"/>
        <v>11</v>
      </c>
      <c r="X86" s="5">
        <f t="shared" si="169"/>
        <v>0.55000000000000004</v>
      </c>
      <c r="Y86" s="69" t="s">
        <v>344</v>
      </c>
      <c r="Z86" s="5">
        <f t="shared" si="170"/>
        <v>0.2</v>
      </c>
      <c r="AA86" s="5">
        <f t="shared" si="171"/>
        <v>13</v>
      </c>
      <c r="AB86" s="5">
        <f t="shared" si="172"/>
        <v>0.2</v>
      </c>
      <c r="AC86" s="5">
        <f t="shared" si="112"/>
        <v>13</v>
      </c>
      <c r="AD86" s="5">
        <f t="shared" si="173"/>
        <v>1</v>
      </c>
      <c r="AE86" s="70">
        <f t="shared" si="177"/>
        <v>1</v>
      </c>
      <c r="AF86" s="5" t="str">
        <f t="shared" si="178"/>
        <v>5E</v>
      </c>
      <c r="AG86" s="66">
        <f t="shared" si="175"/>
        <v>25</v>
      </c>
      <c r="AH86" s="65" t="str">
        <f t="shared" si="174"/>
        <v>Bajo</v>
      </c>
      <c r="AI86" s="5" t="str">
        <f t="shared" si="176"/>
        <v>NO SIGNIFICATIVO</v>
      </c>
      <c r="AJ86" s="5" t="s">
        <v>441</v>
      </c>
      <c r="AK86" s="99" t="s">
        <v>382</v>
      </c>
      <c r="AN86" s="71"/>
    </row>
    <row r="87" spans="1:40" ht="342">
      <c r="A87" s="97"/>
      <c r="B87" s="299"/>
      <c r="C87" s="145" t="s">
        <v>242</v>
      </c>
      <c r="D87" s="145" t="s">
        <v>242</v>
      </c>
      <c r="E87" s="243"/>
      <c r="F87" s="296"/>
      <c r="G87" s="72">
        <v>32</v>
      </c>
      <c r="H87" s="64" t="str">
        <f t="shared" si="160"/>
        <v>Trabajos en altura (Encima de 1.80 metros)</v>
      </c>
      <c r="I87" s="64" t="str">
        <f t="shared" si="161"/>
        <v>Caída a distinto nivel</v>
      </c>
      <c r="J87" s="64" t="str">
        <f t="shared" si="162"/>
        <v>1er Auxilio, lesion leve, lesion moderada, lesion incapacitante, fatalidad</v>
      </c>
      <c r="K87" s="78">
        <v>2</v>
      </c>
      <c r="L87" s="78" t="s">
        <v>31</v>
      </c>
      <c r="M87" s="115">
        <f t="shared" si="146"/>
        <v>8</v>
      </c>
      <c r="N87" s="65" t="str">
        <f t="shared" si="19"/>
        <v>Alto</v>
      </c>
      <c r="O87" s="66"/>
      <c r="P87" s="5" t="str">
        <f t="shared" si="7"/>
        <v/>
      </c>
      <c r="Q87" s="66"/>
      <c r="R87" s="5" t="str">
        <f t="shared" si="8"/>
        <v/>
      </c>
      <c r="S87" s="67" t="s">
        <v>306</v>
      </c>
      <c r="T87" s="5">
        <f t="shared" si="9"/>
        <v>0.65</v>
      </c>
      <c r="U87" s="68" t="s">
        <v>395</v>
      </c>
      <c r="V87" s="5">
        <f t="shared" si="10"/>
        <v>0.55000000000000004</v>
      </c>
      <c r="W87" s="5">
        <f t="shared" si="20"/>
        <v>11</v>
      </c>
      <c r="X87" s="5">
        <f t="shared" si="21"/>
        <v>0.55000000000000004</v>
      </c>
      <c r="Y87" s="69" t="s">
        <v>344</v>
      </c>
      <c r="Z87" s="5">
        <f t="shared" si="13"/>
        <v>0.2</v>
      </c>
      <c r="AA87" s="5">
        <f t="shared" si="22"/>
        <v>13</v>
      </c>
      <c r="AB87" s="5">
        <f t="shared" si="23"/>
        <v>0.2</v>
      </c>
      <c r="AC87" s="5">
        <f t="shared" si="112"/>
        <v>18</v>
      </c>
      <c r="AD87" s="5">
        <f t="shared" si="173"/>
        <v>1</v>
      </c>
      <c r="AE87" s="70">
        <f t="shared" si="177"/>
        <v>1</v>
      </c>
      <c r="AF87" s="5" t="str">
        <f t="shared" si="178"/>
        <v>5E</v>
      </c>
      <c r="AG87" s="66">
        <f t="shared" si="175"/>
        <v>25</v>
      </c>
      <c r="AH87" s="65" t="str">
        <f t="shared" si="174"/>
        <v>Bajo</v>
      </c>
      <c r="AI87" s="5" t="str">
        <f t="shared" si="176"/>
        <v>SIGNIFICATIVO</v>
      </c>
      <c r="AJ87" s="5" t="s">
        <v>441</v>
      </c>
      <c r="AK87" s="99" t="s">
        <v>382</v>
      </c>
      <c r="AN87" s="71"/>
    </row>
    <row r="88" spans="1:40" ht="356.25">
      <c r="A88" s="97"/>
      <c r="B88" s="299"/>
      <c r="C88" s="145" t="s">
        <v>242</v>
      </c>
      <c r="D88" s="145" t="s">
        <v>242</v>
      </c>
      <c r="E88" s="243"/>
      <c r="F88" s="296"/>
      <c r="G88" s="72">
        <v>5</v>
      </c>
      <c r="H88" s="64" t="str">
        <f t="shared" si="160"/>
        <v>Ruido</v>
      </c>
      <c r="I88" s="64" t="str">
        <f t="shared" si="161"/>
        <v>Exposición a Ruido</v>
      </c>
      <c r="J88" s="64" t="str">
        <f t="shared" si="162"/>
        <v>Posible enfermedad Ocupacional</v>
      </c>
      <c r="K88" s="78">
        <v>3</v>
      </c>
      <c r="L88" s="78" t="s">
        <v>31</v>
      </c>
      <c r="M88" s="78">
        <f t="shared" si="146"/>
        <v>13</v>
      </c>
      <c r="N88" s="65" t="str">
        <f t="shared" si="19"/>
        <v>Medio</v>
      </c>
      <c r="O88" s="66"/>
      <c r="P88" s="5" t="str">
        <f t="shared" si="7"/>
        <v/>
      </c>
      <c r="Q88" s="66"/>
      <c r="R88" s="5" t="str">
        <f t="shared" si="8"/>
        <v/>
      </c>
      <c r="S88" s="67" t="s">
        <v>302</v>
      </c>
      <c r="T88" s="5">
        <f t="shared" si="9"/>
        <v>0.65</v>
      </c>
      <c r="U88" s="68" t="s">
        <v>398</v>
      </c>
      <c r="V88" s="5">
        <f t="shared" si="10"/>
        <v>0.55000000000000004</v>
      </c>
      <c r="W88" s="5">
        <f t="shared" si="20"/>
        <v>11</v>
      </c>
      <c r="X88" s="5">
        <f t="shared" si="21"/>
        <v>0.55000000000000004</v>
      </c>
      <c r="Y88" s="69" t="s">
        <v>344</v>
      </c>
      <c r="Z88" s="5">
        <f t="shared" si="13"/>
        <v>0.2</v>
      </c>
      <c r="AA88" s="5">
        <f t="shared" si="22"/>
        <v>13</v>
      </c>
      <c r="AB88" s="5">
        <f t="shared" si="23"/>
        <v>0.2</v>
      </c>
      <c r="AC88" s="5">
        <f t="shared" si="112"/>
        <v>13</v>
      </c>
      <c r="AD88" s="5">
        <f t="shared" si="173"/>
        <v>1</v>
      </c>
      <c r="AE88" s="70">
        <f t="shared" si="177"/>
        <v>1</v>
      </c>
      <c r="AF88" s="5" t="str">
        <f t="shared" si="178"/>
        <v>5E</v>
      </c>
      <c r="AG88" s="66">
        <f t="shared" si="175"/>
        <v>25</v>
      </c>
      <c r="AH88" s="65" t="str">
        <f t="shared" si="174"/>
        <v>Bajo</v>
      </c>
      <c r="AI88" s="5" t="str">
        <f t="shared" si="176"/>
        <v>NO SIGNIFICATIVO</v>
      </c>
      <c r="AJ88" s="5" t="s">
        <v>441</v>
      </c>
      <c r="AK88" s="99" t="s">
        <v>382</v>
      </c>
      <c r="AN88" s="71"/>
    </row>
    <row r="89" spans="1:40" ht="342">
      <c r="A89" s="97"/>
      <c r="B89" s="299"/>
      <c r="C89" s="145" t="s">
        <v>242</v>
      </c>
      <c r="D89" s="145" t="s">
        <v>242</v>
      </c>
      <c r="E89" s="243" t="s">
        <v>325</v>
      </c>
      <c r="F89" s="243" t="s">
        <v>327</v>
      </c>
      <c r="G89" s="72">
        <v>1</v>
      </c>
      <c r="H89" s="64" t="str">
        <f t="shared" si="160"/>
        <v>Humedad</v>
      </c>
      <c r="I89" s="64" t="str">
        <f t="shared" ref="I89:I103" si="179">VLOOKUP(G89,PELIGRO,5,0)</f>
        <v>Exposición Excesiva a Humedad</v>
      </c>
      <c r="J89" s="64" t="str">
        <f t="shared" ref="J89:J103" si="180">VLOOKUP(G89,PELIGRO,7,0)</f>
        <v>Posible enfermedad No Ocupacional, posible enfermedad ocupacional</v>
      </c>
      <c r="K89" s="78">
        <v>3</v>
      </c>
      <c r="L89" s="78" t="s">
        <v>31</v>
      </c>
      <c r="M89" s="78">
        <f t="shared" si="146"/>
        <v>13</v>
      </c>
      <c r="N89" s="65" t="str">
        <f t="shared" ref="N89:N103" si="181">IF(M89="","",IF(AND(OR(M89&gt;16,M89=16),OR(M89&lt;25,M89=25)),"Bajo",IF(AND(OR(M89&gt;9,M89=9),OR(M89&lt;15,M89=15)),"Medio",IF(AND(OR(M89&gt;1,M89=1),OR(M89&lt;8,M89=8)),"Alto"))))</f>
        <v>Medio</v>
      </c>
      <c r="O89" s="66"/>
      <c r="P89" s="5" t="str">
        <f t="shared" ref="P89:P103" si="182">IF(O89="", "",$P$18)</f>
        <v/>
      </c>
      <c r="Q89" s="66"/>
      <c r="R89" s="5" t="str">
        <f t="shared" ref="R89:R103" si="183">IF(Q89="", "",$R$18)</f>
        <v/>
      </c>
      <c r="S89" s="67"/>
      <c r="T89" s="5" t="str">
        <f t="shared" ref="T89:T103" si="184">IF(S89="", "",$T$18)</f>
        <v/>
      </c>
      <c r="U89" s="68" t="s">
        <v>399</v>
      </c>
      <c r="V89" s="5">
        <f t="shared" ref="V89:V103" si="185">IF(U89="", "",X89)</f>
        <v>0.55000000000000004</v>
      </c>
      <c r="W89" s="5">
        <f t="shared" ref="W89:W103" si="186">IF(U89="","",LEN(U89)-LEN(SUBSTITUTE(U89,"•","")))</f>
        <v>11</v>
      </c>
      <c r="X89" s="5">
        <f t="shared" ref="X89:X103" si="187">IF(W89="","",IF(W89=1,0.25,IF(AND(OR(W89&gt;2,W89=2),OR(W89&lt;4,W89=4)),0.4,IF(OR(W89&gt;5,W89=5),0.55))))</f>
        <v>0.55000000000000004</v>
      </c>
      <c r="Y89" s="69" t="s">
        <v>348</v>
      </c>
      <c r="Z89" s="5">
        <f t="shared" ref="Z89:Z103" si="188">IF(Y89="", "",AB89)</f>
        <v>0.2</v>
      </c>
      <c r="AA89" s="5">
        <f t="shared" ref="AA89:AA103" si="189">IF(Y89="","",LEN(Y89)-LEN(SUBSTITUTE(Y89,"•","")))</f>
        <v>13</v>
      </c>
      <c r="AB89" s="5">
        <f t="shared" ref="AB89:AB103" si="190">IF(AA89="","",IF(AA89=1,0.05,IF(AND(OR(AA89&gt;2,AA89=2),OR(AA89&lt;4,AA89=4)),0.12,IF(OR(AA89&gt;5,AA89=5),0.2))))</f>
        <v>0.2</v>
      </c>
      <c r="AC89" s="5">
        <f t="shared" si="112"/>
        <v>13</v>
      </c>
      <c r="AD89" s="5">
        <f t="shared" si="173"/>
        <v>5</v>
      </c>
      <c r="AE89" s="70">
        <f t="shared" si="177"/>
        <v>5</v>
      </c>
      <c r="AF89" s="5" t="str">
        <f t="shared" si="178"/>
        <v>4D</v>
      </c>
      <c r="AG89" s="66">
        <f t="shared" si="175"/>
        <v>21</v>
      </c>
      <c r="AH89" s="65" t="str">
        <f t="shared" si="174"/>
        <v>Bajo</v>
      </c>
      <c r="AI89" s="5" t="str">
        <f t="shared" si="176"/>
        <v>NO SIGNIFICATIVO</v>
      </c>
      <c r="AJ89" s="5" t="s">
        <v>441</v>
      </c>
      <c r="AK89" s="99" t="s">
        <v>382</v>
      </c>
      <c r="AN89" s="71"/>
    </row>
    <row r="90" spans="1:40" ht="370.5">
      <c r="A90" s="97"/>
      <c r="B90" s="299"/>
      <c r="C90" s="145" t="s">
        <v>242</v>
      </c>
      <c r="D90" s="145" t="s">
        <v>242</v>
      </c>
      <c r="E90" s="243"/>
      <c r="F90" s="243"/>
      <c r="G90" s="72">
        <v>2</v>
      </c>
      <c r="H90" s="64" t="str">
        <f t="shared" si="160"/>
        <v>Iluminación deficiente ó excesiva</v>
      </c>
      <c r="I90" s="64" t="str">
        <f t="shared" si="179"/>
        <v>Exposición a iluminación Deficiente o excesiva (Deslumbramiento)</v>
      </c>
      <c r="J90" s="64" t="str">
        <f t="shared" si="180"/>
        <v>Posible enfermedad No Ocupacional, posible enfermedad ocupacional</v>
      </c>
      <c r="K90" s="78">
        <v>3</v>
      </c>
      <c r="L90" s="78" t="s">
        <v>31</v>
      </c>
      <c r="M90" s="78">
        <f t="shared" si="146"/>
        <v>13</v>
      </c>
      <c r="N90" s="65" t="str">
        <f t="shared" si="181"/>
        <v>Medio</v>
      </c>
      <c r="O90" s="66"/>
      <c r="P90" s="5" t="str">
        <f t="shared" si="182"/>
        <v/>
      </c>
      <c r="Q90" s="66"/>
      <c r="R90" s="5" t="str">
        <f t="shared" si="183"/>
        <v/>
      </c>
      <c r="S90" s="67" t="s">
        <v>303</v>
      </c>
      <c r="T90" s="5">
        <f t="shared" si="184"/>
        <v>0.65</v>
      </c>
      <c r="U90" s="68" t="s">
        <v>400</v>
      </c>
      <c r="V90" s="5">
        <f t="shared" si="185"/>
        <v>0.55000000000000004</v>
      </c>
      <c r="W90" s="5">
        <f t="shared" si="186"/>
        <v>11</v>
      </c>
      <c r="X90" s="5">
        <f t="shared" si="187"/>
        <v>0.55000000000000004</v>
      </c>
      <c r="Y90" s="69" t="s">
        <v>240</v>
      </c>
      <c r="Z90" s="5">
        <f t="shared" si="188"/>
        <v>0.2</v>
      </c>
      <c r="AA90" s="5">
        <f t="shared" si="189"/>
        <v>13</v>
      </c>
      <c r="AB90" s="5">
        <f t="shared" si="190"/>
        <v>0.2</v>
      </c>
      <c r="AC90" s="5">
        <f t="shared" si="112"/>
        <v>13</v>
      </c>
      <c r="AD90" s="5">
        <f t="shared" si="173"/>
        <v>1</v>
      </c>
      <c r="AE90" s="70">
        <f t="shared" si="177"/>
        <v>1</v>
      </c>
      <c r="AF90" s="5" t="str">
        <f t="shared" si="178"/>
        <v>5E</v>
      </c>
      <c r="AG90" s="66">
        <f t="shared" si="175"/>
        <v>25</v>
      </c>
      <c r="AH90" s="65" t="str">
        <f t="shared" si="174"/>
        <v>Bajo</v>
      </c>
      <c r="AI90" s="5" t="str">
        <f t="shared" si="176"/>
        <v>NO SIGNIFICATIVO</v>
      </c>
      <c r="AJ90" s="5" t="s">
        <v>441</v>
      </c>
      <c r="AK90" s="99" t="s">
        <v>382</v>
      </c>
      <c r="AN90" s="71"/>
    </row>
    <row r="91" spans="1:40" ht="356.25">
      <c r="A91" s="97"/>
      <c r="B91" s="299"/>
      <c r="C91" s="145" t="s">
        <v>242</v>
      </c>
      <c r="D91" s="145" t="s">
        <v>242</v>
      </c>
      <c r="E91" s="243"/>
      <c r="F91" s="243"/>
      <c r="G91" s="72">
        <v>5</v>
      </c>
      <c r="H91" s="64" t="str">
        <f t="shared" si="160"/>
        <v>Ruido</v>
      </c>
      <c r="I91" s="64" t="str">
        <f t="shared" si="179"/>
        <v>Exposición a Ruido</v>
      </c>
      <c r="J91" s="64" t="str">
        <f t="shared" si="180"/>
        <v>Posible enfermedad Ocupacional</v>
      </c>
      <c r="K91" s="78">
        <v>3</v>
      </c>
      <c r="L91" s="78" t="s">
        <v>31</v>
      </c>
      <c r="M91" s="78">
        <f t="shared" si="146"/>
        <v>13</v>
      </c>
      <c r="N91" s="65" t="str">
        <f t="shared" si="181"/>
        <v>Medio</v>
      </c>
      <c r="O91" s="66"/>
      <c r="P91" s="5" t="str">
        <f t="shared" si="182"/>
        <v/>
      </c>
      <c r="Q91" s="66"/>
      <c r="R91" s="5" t="str">
        <f t="shared" si="183"/>
        <v/>
      </c>
      <c r="S91" s="67" t="s">
        <v>302</v>
      </c>
      <c r="T91" s="5">
        <f t="shared" si="184"/>
        <v>0.65</v>
      </c>
      <c r="U91" s="68" t="s">
        <v>398</v>
      </c>
      <c r="V91" s="5">
        <f t="shared" si="185"/>
        <v>0.55000000000000004</v>
      </c>
      <c r="W91" s="5">
        <f t="shared" si="186"/>
        <v>11</v>
      </c>
      <c r="X91" s="5">
        <f t="shared" si="187"/>
        <v>0.55000000000000004</v>
      </c>
      <c r="Y91" s="69" t="s">
        <v>240</v>
      </c>
      <c r="Z91" s="5">
        <f t="shared" si="188"/>
        <v>0.2</v>
      </c>
      <c r="AA91" s="5">
        <f t="shared" si="189"/>
        <v>13</v>
      </c>
      <c r="AB91" s="5">
        <f t="shared" si="190"/>
        <v>0.2</v>
      </c>
      <c r="AC91" s="5">
        <f t="shared" si="112"/>
        <v>13</v>
      </c>
      <c r="AD91" s="5">
        <f t="shared" si="173"/>
        <v>1</v>
      </c>
      <c r="AE91" s="70">
        <f t="shared" si="177"/>
        <v>1</v>
      </c>
      <c r="AF91" s="5" t="str">
        <f t="shared" si="178"/>
        <v>5E</v>
      </c>
      <c r="AG91" s="66">
        <f t="shared" si="175"/>
        <v>25</v>
      </c>
      <c r="AH91" s="65" t="str">
        <f t="shared" si="174"/>
        <v>Bajo</v>
      </c>
      <c r="AI91" s="5" t="str">
        <f t="shared" si="176"/>
        <v>NO SIGNIFICATIVO</v>
      </c>
      <c r="AJ91" s="5" t="s">
        <v>441</v>
      </c>
      <c r="AK91" s="99" t="s">
        <v>382</v>
      </c>
      <c r="AN91" s="71"/>
    </row>
    <row r="92" spans="1:40" ht="327.75">
      <c r="A92" s="97"/>
      <c r="B92" s="299"/>
      <c r="C92" s="145" t="s">
        <v>242</v>
      </c>
      <c r="D92" s="145" t="s">
        <v>242</v>
      </c>
      <c r="E92" s="243"/>
      <c r="F92" s="243"/>
      <c r="G92" s="72">
        <v>10</v>
      </c>
      <c r="H92" s="64" t="str">
        <f t="shared" si="160"/>
        <v>Vapores/gases/humos/Neblina</v>
      </c>
      <c r="I92" s="64" t="str">
        <f t="shared" si="179"/>
        <v>Inhalación de sustancias o agentes dañinos</v>
      </c>
      <c r="J92" s="64" t="str">
        <f t="shared" si="180"/>
        <v>1er Auxilio, fatalidad, posible enfermedad no ocupacional, posible enfermedad ocupacional</v>
      </c>
      <c r="K92" s="78">
        <v>2</v>
      </c>
      <c r="L92" s="78" t="s">
        <v>31</v>
      </c>
      <c r="M92" s="115">
        <f t="shared" si="146"/>
        <v>8</v>
      </c>
      <c r="N92" s="65" t="str">
        <f t="shared" si="181"/>
        <v>Alto</v>
      </c>
      <c r="O92" s="66"/>
      <c r="P92" s="5" t="str">
        <f t="shared" si="182"/>
        <v/>
      </c>
      <c r="Q92" s="66"/>
      <c r="R92" s="5" t="str">
        <f t="shared" si="183"/>
        <v/>
      </c>
      <c r="S92" s="67" t="s">
        <v>322</v>
      </c>
      <c r="T92" s="5">
        <f t="shared" si="184"/>
        <v>0.65</v>
      </c>
      <c r="U92" s="68" t="s">
        <v>401</v>
      </c>
      <c r="V92" s="5">
        <f t="shared" si="185"/>
        <v>0.55000000000000004</v>
      </c>
      <c r="W92" s="5">
        <f t="shared" si="186"/>
        <v>11</v>
      </c>
      <c r="X92" s="5">
        <f t="shared" si="187"/>
        <v>0.55000000000000004</v>
      </c>
      <c r="Y92" s="69" t="s">
        <v>240</v>
      </c>
      <c r="Z92" s="5">
        <f t="shared" si="188"/>
        <v>0.2</v>
      </c>
      <c r="AA92" s="5">
        <f t="shared" si="189"/>
        <v>13</v>
      </c>
      <c r="AB92" s="5">
        <f t="shared" si="190"/>
        <v>0.2</v>
      </c>
      <c r="AC92" s="5">
        <f t="shared" si="112"/>
        <v>18</v>
      </c>
      <c r="AD92" s="5">
        <f t="shared" si="173"/>
        <v>1</v>
      </c>
      <c r="AE92" s="70">
        <f t="shared" si="177"/>
        <v>1</v>
      </c>
      <c r="AF92" s="5" t="str">
        <f t="shared" si="178"/>
        <v>5E</v>
      </c>
      <c r="AG92" s="66">
        <f t="shared" si="175"/>
        <v>25</v>
      </c>
      <c r="AH92" s="65" t="str">
        <f t="shared" si="174"/>
        <v>Bajo</v>
      </c>
      <c r="AI92" s="5" t="str">
        <f t="shared" si="176"/>
        <v>SIGNIFICATIVO</v>
      </c>
      <c r="AJ92" s="5" t="s">
        <v>441</v>
      </c>
      <c r="AK92" s="99" t="s">
        <v>382</v>
      </c>
      <c r="AN92" s="71"/>
    </row>
    <row r="93" spans="1:40" ht="327.75">
      <c r="A93" s="97"/>
      <c r="B93" s="299"/>
      <c r="C93" s="145" t="s">
        <v>242</v>
      </c>
      <c r="D93" s="145" t="s">
        <v>242</v>
      </c>
      <c r="E93" s="243"/>
      <c r="F93" s="243"/>
      <c r="G93" s="72">
        <v>17</v>
      </c>
      <c r="H93" s="64" t="str">
        <f t="shared" si="160"/>
        <v>Movimientos Repetitivos</v>
      </c>
      <c r="I93" s="64" t="str">
        <f t="shared" si="179"/>
        <v>Ergonómico por movimiento repetitivo/frecuentes</v>
      </c>
      <c r="J93" s="64" t="str">
        <f t="shared" si="180"/>
        <v>1er Auxilio, lesion leve, lesion moderada, posible enfermedad ocupacional.</v>
      </c>
      <c r="K93" s="78">
        <v>3</v>
      </c>
      <c r="L93" s="78" t="s">
        <v>31</v>
      </c>
      <c r="M93" s="78">
        <f t="shared" si="146"/>
        <v>13</v>
      </c>
      <c r="N93" s="65" t="str">
        <f t="shared" si="181"/>
        <v>Medio</v>
      </c>
      <c r="O93" s="66"/>
      <c r="P93" s="5" t="str">
        <f t="shared" si="182"/>
        <v/>
      </c>
      <c r="Q93" s="66"/>
      <c r="R93" s="5" t="str">
        <f t="shared" si="183"/>
        <v/>
      </c>
      <c r="S93" s="67" t="s">
        <v>304</v>
      </c>
      <c r="T93" s="5">
        <f t="shared" si="184"/>
        <v>0.65</v>
      </c>
      <c r="U93" s="68" t="s">
        <v>401</v>
      </c>
      <c r="V93" s="5">
        <f t="shared" si="185"/>
        <v>0.55000000000000004</v>
      </c>
      <c r="W93" s="5">
        <f t="shared" si="186"/>
        <v>11</v>
      </c>
      <c r="X93" s="5">
        <f t="shared" si="187"/>
        <v>0.55000000000000004</v>
      </c>
      <c r="Y93" s="69" t="s">
        <v>240</v>
      </c>
      <c r="Z93" s="5">
        <f t="shared" si="188"/>
        <v>0.2</v>
      </c>
      <c r="AA93" s="5">
        <f t="shared" si="189"/>
        <v>13</v>
      </c>
      <c r="AB93" s="5">
        <f t="shared" si="190"/>
        <v>0.2</v>
      </c>
      <c r="AC93" s="5">
        <f t="shared" si="112"/>
        <v>13</v>
      </c>
      <c r="AD93" s="5">
        <f t="shared" si="173"/>
        <v>1</v>
      </c>
      <c r="AE93" s="70">
        <f t="shared" si="177"/>
        <v>1</v>
      </c>
      <c r="AF93" s="5" t="str">
        <f t="shared" si="178"/>
        <v>5E</v>
      </c>
      <c r="AG93" s="66">
        <f t="shared" si="175"/>
        <v>25</v>
      </c>
      <c r="AH93" s="65" t="str">
        <f t="shared" si="174"/>
        <v>Bajo</v>
      </c>
      <c r="AI93" s="5" t="str">
        <f t="shared" si="176"/>
        <v>NO SIGNIFICATIVO</v>
      </c>
      <c r="AJ93" s="5" t="s">
        <v>441</v>
      </c>
      <c r="AK93" s="99" t="s">
        <v>382</v>
      </c>
      <c r="AN93" s="71"/>
    </row>
    <row r="94" spans="1:40" ht="327.75">
      <c r="A94" s="97"/>
      <c r="B94" s="299"/>
      <c r="C94" s="145" t="s">
        <v>242</v>
      </c>
      <c r="D94" s="145" t="s">
        <v>242</v>
      </c>
      <c r="E94" s="243"/>
      <c r="F94" s="243"/>
      <c r="G94" s="72">
        <v>18</v>
      </c>
      <c r="H94" s="64" t="str">
        <f t="shared" si="160"/>
        <v>Posturas incomodas o forzadas</v>
      </c>
      <c r="I94" s="64" t="str">
        <f t="shared" si="179"/>
        <v>Ergonómico por posturas inadecuada</v>
      </c>
      <c r="J94" s="64" t="str">
        <f t="shared" si="180"/>
        <v>1er Auxilio, lesion leve, lesion moderada, posible enfermedad ocupacional.</v>
      </c>
      <c r="K94" s="78">
        <v>3</v>
      </c>
      <c r="L94" s="78" t="s">
        <v>31</v>
      </c>
      <c r="M94" s="78">
        <f t="shared" si="146"/>
        <v>13</v>
      </c>
      <c r="N94" s="65" t="str">
        <f t="shared" si="181"/>
        <v>Medio</v>
      </c>
      <c r="O94" s="66"/>
      <c r="P94" s="5" t="str">
        <f t="shared" si="182"/>
        <v/>
      </c>
      <c r="Q94" s="66"/>
      <c r="R94" s="5" t="str">
        <f t="shared" si="183"/>
        <v/>
      </c>
      <c r="S94" s="67" t="s">
        <v>304</v>
      </c>
      <c r="T94" s="5">
        <f t="shared" si="184"/>
        <v>0.65</v>
      </c>
      <c r="U94" s="68" t="s">
        <v>401</v>
      </c>
      <c r="V94" s="5">
        <f t="shared" si="185"/>
        <v>0.55000000000000004</v>
      </c>
      <c r="W94" s="5">
        <f t="shared" si="186"/>
        <v>11</v>
      </c>
      <c r="X94" s="5">
        <f t="shared" si="187"/>
        <v>0.55000000000000004</v>
      </c>
      <c r="Y94" s="69" t="s">
        <v>240</v>
      </c>
      <c r="Z94" s="5">
        <f t="shared" si="188"/>
        <v>0.2</v>
      </c>
      <c r="AA94" s="5">
        <f t="shared" si="189"/>
        <v>13</v>
      </c>
      <c r="AB94" s="5">
        <f t="shared" si="190"/>
        <v>0.2</v>
      </c>
      <c r="AC94" s="5">
        <f t="shared" si="112"/>
        <v>13</v>
      </c>
      <c r="AD94" s="5">
        <f t="shared" si="173"/>
        <v>1</v>
      </c>
      <c r="AE94" s="70">
        <f t="shared" si="177"/>
        <v>1</v>
      </c>
      <c r="AF94" s="5" t="str">
        <f t="shared" si="178"/>
        <v>5E</v>
      </c>
      <c r="AG94" s="66">
        <f t="shared" si="175"/>
        <v>25</v>
      </c>
      <c r="AH94" s="65" t="str">
        <f t="shared" si="174"/>
        <v>Bajo</v>
      </c>
      <c r="AI94" s="5" t="str">
        <f t="shared" si="176"/>
        <v>NO SIGNIFICATIVO</v>
      </c>
      <c r="AJ94" s="5" t="s">
        <v>441</v>
      </c>
      <c r="AK94" s="99" t="s">
        <v>382</v>
      </c>
      <c r="AN94" s="71"/>
    </row>
    <row r="95" spans="1:40" ht="327.75">
      <c r="A95" s="97"/>
      <c r="B95" s="299"/>
      <c r="C95" s="145" t="s">
        <v>242</v>
      </c>
      <c r="D95" s="145" t="s">
        <v>242</v>
      </c>
      <c r="E95" s="243"/>
      <c r="F95" s="243"/>
      <c r="G95" s="72">
        <v>20</v>
      </c>
      <c r="H95" s="64" t="str">
        <f t="shared" si="160"/>
        <v>Vibración brazo-mano</v>
      </c>
      <c r="I95" s="64" t="str">
        <f t="shared" si="179"/>
        <v>Ergonómico por vibración mecánica</v>
      </c>
      <c r="J95" s="64" t="str">
        <f t="shared" si="180"/>
        <v>1er Auxilio, lesion leve, lesion moderada, posible enfermedad ocupacional.</v>
      </c>
      <c r="K95" s="78">
        <v>3</v>
      </c>
      <c r="L95" s="78" t="s">
        <v>31</v>
      </c>
      <c r="M95" s="78">
        <f t="shared" si="146"/>
        <v>13</v>
      </c>
      <c r="N95" s="65" t="str">
        <f t="shared" si="181"/>
        <v>Medio</v>
      </c>
      <c r="O95" s="66"/>
      <c r="P95" s="5" t="str">
        <f t="shared" si="182"/>
        <v/>
      </c>
      <c r="Q95" s="66"/>
      <c r="R95" s="5" t="str">
        <f t="shared" si="183"/>
        <v/>
      </c>
      <c r="S95" s="67" t="s">
        <v>304</v>
      </c>
      <c r="T95" s="5">
        <f t="shared" si="184"/>
        <v>0.65</v>
      </c>
      <c r="U95" s="68" t="s">
        <v>401</v>
      </c>
      <c r="V95" s="5">
        <f t="shared" si="185"/>
        <v>0.55000000000000004</v>
      </c>
      <c r="W95" s="5">
        <f t="shared" si="186"/>
        <v>11</v>
      </c>
      <c r="X95" s="5">
        <f t="shared" si="187"/>
        <v>0.55000000000000004</v>
      </c>
      <c r="Y95" s="69" t="s">
        <v>240</v>
      </c>
      <c r="Z95" s="5">
        <f t="shared" si="188"/>
        <v>0.2</v>
      </c>
      <c r="AA95" s="5">
        <f t="shared" si="189"/>
        <v>13</v>
      </c>
      <c r="AB95" s="5">
        <f t="shared" si="190"/>
        <v>0.2</v>
      </c>
      <c r="AC95" s="5">
        <f t="shared" si="112"/>
        <v>13</v>
      </c>
      <c r="AD95" s="5">
        <f t="shared" si="173"/>
        <v>1</v>
      </c>
      <c r="AE95" s="70">
        <f t="shared" si="177"/>
        <v>1</v>
      </c>
      <c r="AF95" s="5" t="str">
        <f t="shared" si="178"/>
        <v>5E</v>
      </c>
      <c r="AG95" s="66">
        <f t="shared" si="175"/>
        <v>25</v>
      </c>
      <c r="AH95" s="65" t="str">
        <f t="shared" si="174"/>
        <v>Bajo</v>
      </c>
      <c r="AI95" s="5" t="str">
        <f t="shared" si="176"/>
        <v>NO SIGNIFICATIVO</v>
      </c>
      <c r="AJ95" s="5" t="s">
        <v>441</v>
      </c>
      <c r="AK95" s="99" t="s">
        <v>382</v>
      </c>
      <c r="AN95" s="71"/>
    </row>
    <row r="96" spans="1:40" ht="327.75">
      <c r="A96" s="97"/>
      <c r="B96" s="299"/>
      <c r="C96" s="145" t="s">
        <v>242</v>
      </c>
      <c r="D96" s="145" t="s">
        <v>242</v>
      </c>
      <c r="E96" s="243"/>
      <c r="F96" s="243"/>
      <c r="G96" s="72">
        <v>26</v>
      </c>
      <c r="H96" s="64" t="str">
        <f t="shared" si="160"/>
        <v>Maquinarias o equipos/Partes en movimiento</v>
      </c>
      <c r="I96" s="64" t="str">
        <f t="shared" si="179"/>
        <v>Atrapado (por pieza en movimiento)</v>
      </c>
      <c r="J96" s="64" t="str">
        <f t="shared" si="180"/>
        <v>1er Auxilio, lesion leve, lesion moderada, lesion incapacitante, fatalidad</v>
      </c>
      <c r="K96" s="78">
        <v>3</v>
      </c>
      <c r="L96" s="78" t="s">
        <v>31</v>
      </c>
      <c r="M96" s="78">
        <f t="shared" si="146"/>
        <v>13</v>
      </c>
      <c r="N96" s="65" t="str">
        <f t="shared" si="181"/>
        <v>Medio</v>
      </c>
      <c r="O96" s="66"/>
      <c r="P96" s="5" t="str">
        <f t="shared" si="182"/>
        <v/>
      </c>
      <c r="Q96" s="66"/>
      <c r="R96" s="5" t="str">
        <f t="shared" si="183"/>
        <v/>
      </c>
      <c r="S96" s="67"/>
      <c r="T96" s="5" t="str">
        <f t="shared" si="184"/>
        <v/>
      </c>
      <c r="U96" s="68" t="s">
        <v>401</v>
      </c>
      <c r="V96" s="5">
        <f t="shared" si="185"/>
        <v>0.55000000000000004</v>
      </c>
      <c r="W96" s="5">
        <f t="shared" si="186"/>
        <v>11</v>
      </c>
      <c r="X96" s="5">
        <f t="shared" si="187"/>
        <v>0.55000000000000004</v>
      </c>
      <c r="Y96" s="69" t="s">
        <v>240</v>
      </c>
      <c r="Z96" s="5">
        <f t="shared" si="188"/>
        <v>0.2</v>
      </c>
      <c r="AA96" s="5">
        <f t="shared" si="189"/>
        <v>13</v>
      </c>
      <c r="AB96" s="5">
        <f t="shared" si="190"/>
        <v>0.2</v>
      </c>
      <c r="AC96" s="5">
        <f t="shared" si="112"/>
        <v>13</v>
      </c>
      <c r="AD96" s="5">
        <f t="shared" si="173"/>
        <v>5</v>
      </c>
      <c r="AE96" s="70">
        <f t="shared" si="177"/>
        <v>5</v>
      </c>
      <c r="AF96" s="5" t="str">
        <f t="shared" si="178"/>
        <v>4D</v>
      </c>
      <c r="AG96" s="66">
        <f t="shared" si="175"/>
        <v>21</v>
      </c>
      <c r="AH96" s="65" t="str">
        <f t="shared" si="174"/>
        <v>Bajo</v>
      </c>
      <c r="AI96" s="5" t="str">
        <f t="shared" si="176"/>
        <v>NO SIGNIFICATIVO</v>
      </c>
      <c r="AJ96" s="5" t="s">
        <v>441</v>
      </c>
      <c r="AK96" s="99" t="s">
        <v>382</v>
      </c>
      <c r="AN96" s="71"/>
    </row>
    <row r="97" spans="1:40" ht="327.75">
      <c r="A97" s="97"/>
      <c r="B97" s="299"/>
      <c r="C97" s="145" t="s">
        <v>242</v>
      </c>
      <c r="D97" s="145" t="s">
        <v>242</v>
      </c>
      <c r="E97" s="243"/>
      <c r="F97" s="243"/>
      <c r="G97" s="72">
        <v>29</v>
      </c>
      <c r="H97" s="64" t="str">
        <f t="shared" si="160"/>
        <v>Proyección de partículas</v>
      </c>
      <c r="I97" s="64" t="str">
        <f t="shared" si="179"/>
        <v>Contacto con partículas en proyección</v>
      </c>
      <c r="J97" s="64" t="str">
        <f t="shared" si="180"/>
        <v>1er Auxilio, lesion leve, lesion moderada, lesion incapacitante</v>
      </c>
      <c r="K97" s="78">
        <v>3</v>
      </c>
      <c r="L97" s="78" t="s">
        <v>31</v>
      </c>
      <c r="M97" s="78">
        <f t="shared" si="146"/>
        <v>13</v>
      </c>
      <c r="N97" s="65" t="str">
        <f t="shared" si="181"/>
        <v>Medio</v>
      </c>
      <c r="O97" s="66"/>
      <c r="P97" s="5" t="str">
        <f t="shared" si="182"/>
        <v/>
      </c>
      <c r="Q97" s="66"/>
      <c r="R97" s="5" t="str">
        <f t="shared" si="183"/>
        <v/>
      </c>
      <c r="S97" s="67"/>
      <c r="T97" s="5" t="str">
        <f t="shared" si="184"/>
        <v/>
      </c>
      <c r="U97" s="68" t="s">
        <v>401</v>
      </c>
      <c r="V97" s="5">
        <f t="shared" si="185"/>
        <v>0.55000000000000004</v>
      </c>
      <c r="W97" s="5">
        <f t="shared" si="186"/>
        <v>11</v>
      </c>
      <c r="X97" s="5">
        <f t="shared" si="187"/>
        <v>0.55000000000000004</v>
      </c>
      <c r="Y97" s="69" t="s">
        <v>240</v>
      </c>
      <c r="Z97" s="5">
        <f t="shared" si="188"/>
        <v>0.2</v>
      </c>
      <c r="AA97" s="5">
        <f t="shared" si="189"/>
        <v>13</v>
      </c>
      <c r="AB97" s="5">
        <f t="shared" si="190"/>
        <v>0.2</v>
      </c>
      <c r="AC97" s="5">
        <f t="shared" si="112"/>
        <v>13</v>
      </c>
      <c r="AD97" s="5">
        <f t="shared" si="173"/>
        <v>5</v>
      </c>
      <c r="AE97" s="70">
        <f t="shared" si="177"/>
        <v>5</v>
      </c>
      <c r="AF97" s="5" t="str">
        <f t="shared" si="178"/>
        <v>4D</v>
      </c>
      <c r="AG97" s="66">
        <f t="shared" si="175"/>
        <v>21</v>
      </c>
      <c r="AH97" s="65" t="str">
        <f t="shared" si="174"/>
        <v>Bajo</v>
      </c>
      <c r="AI97" s="5" t="str">
        <f t="shared" si="176"/>
        <v>NO SIGNIFICATIVO</v>
      </c>
      <c r="AJ97" s="5" t="s">
        <v>441</v>
      </c>
      <c r="AK97" s="99" t="s">
        <v>382</v>
      </c>
      <c r="AN97" s="71"/>
    </row>
    <row r="98" spans="1:40" ht="327.75">
      <c r="A98" s="97"/>
      <c r="B98" s="299"/>
      <c r="C98" s="145" t="s">
        <v>242</v>
      </c>
      <c r="D98" s="145" t="s">
        <v>242</v>
      </c>
      <c r="E98" s="243"/>
      <c r="F98" s="243"/>
      <c r="G98" s="72">
        <v>33</v>
      </c>
      <c r="H98" s="64" t="str">
        <f t="shared" si="160"/>
        <v xml:space="preserve">Vehículo/equipo Motorizado en Movimiento </v>
      </c>
      <c r="I98" s="64" t="str">
        <f t="shared" si="179"/>
        <v>Atropellamiento - Accidente Vehicular</v>
      </c>
      <c r="J98" s="64" t="str">
        <f t="shared" si="180"/>
        <v>1er Auxilio, lesion leve, lesion moderada, lesion incapacitante, fatalidad</v>
      </c>
      <c r="K98" s="78">
        <v>2</v>
      </c>
      <c r="L98" s="78" t="s">
        <v>31</v>
      </c>
      <c r="M98" s="115">
        <f t="shared" si="146"/>
        <v>8</v>
      </c>
      <c r="N98" s="65" t="str">
        <f t="shared" si="181"/>
        <v>Alto</v>
      </c>
      <c r="O98" s="66"/>
      <c r="P98" s="5" t="str">
        <f t="shared" si="182"/>
        <v/>
      </c>
      <c r="Q98" s="66"/>
      <c r="R98" s="5" t="str">
        <f t="shared" si="183"/>
        <v/>
      </c>
      <c r="S98" s="67" t="s">
        <v>355</v>
      </c>
      <c r="T98" s="5">
        <f t="shared" si="184"/>
        <v>0.65</v>
      </c>
      <c r="U98" s="68" t="s">
        <v>401</v>
      </c>
      <c r="V98" s="5">
        <f t="shared" si="185"/>
        <v>0.55000000000000004</v>
      </c>
      <c r="W98" s="5">
        <f t="shared" si="186"/>
        <v>11</v>
      </c>
      <c r="X98" s="5">
        <f t="shared" si="187"/>
        <v>0.55000000000000004</v>
      </c>
      <c r="Y98" s="69" t="s">
        <v>240</v>
      </c>
      <c r="Z98" s="5">
        <f t="shared" si="188"/>
        <v>0.2</v>
      </c>
      <c r="AA98" s="5">
        <f t="shared" si="189"/>
        <v>13</v>
      </c>
      <c r="AB98" s="5">
        <f t="shared" si="190"/>
        <v>0.2</v>
      </c>
      <c r="AC98" s="5">
        <f t="shared" si="112"/>
        <v>18</v>
      </c>
      <c r="AD98" s="5">
        <f t="shared" si="173"/>
        <v>1</v>
      </c>
      <c r="AE98" s="70">
        <f t="shared" si="177"/>
        <v>1</v>
      </c>
      <c r="AF98" s="5" t="str">
        <f t="shared" si="178"/>
        <v>5E</v>
      </c>
      <c r="AG98" s="66">
        <f t="shared" si="175"/>
        <v>25</v>
      </c>
      <c r="AH98" s="65" t="str">
        <f t="shared" si="174"/>
        <v>Bajo</v>
      </c>
      <c r="AI98" s="5" t="str">
        <f t="shared" si="176"/>
        <v>SIGNIFICATIVO</v>
      </c>
      <c r="AJ98" s="5" t="s">
        <v>441</v>
      </c>
      <c r="AK98" s="99" t="s">
        <v>382</v>
      </c>
      <c r="AN98" s="71"/>
    </row>
    <row r="99" spans="1:40" ht="327.75">
      <c r="A99" s="97"/>
      <c r="B99" s="299"/>
      <c r="C99" s="145" t="s">
        <v>242</v>
      </c>
      <c r="D99" s="145" t="s">
        <v>242</v>
      </c>
      <c r="E99" s="243"/>
      <c r="F99" s="243"/>
      <c r="G99" s="72">
        <v>38</v>
      </c>
      <c r="H99" s="64" t="str">
        <f t="shared" si="160"/>
        <v>Obstáculos en el piso</v>
      </c>
      <c r="I99" s="64" t="str">
        <f t="shared" si="179"/>
        <v>Caída al mismo nivel</v>
      </c>
      <c r="J99" s="64" t="str">
        <f t="shared" si="180"/>
        <v>1er Auxilio, lesion leve, lesion moderada.</v>
      </c>
      <c r="K99" s="78">
        <v>3</v>
      </c>
      <c r="L99" s="78" t="s">
        <v>31</v>
      </c>
      <c r="M99" s="78">
        <f t="shared" si="146"/>
        <v>13</v>
      </c>
      <c r="N99" s="65" t="str">
        <f t="shared" si="181"/>
        <v>Medio</v>
      </c>
      <c r="O99" s="66"/>
      <c r="P99" s="5" t="str">
        <f t="shared" si="182"/>
        <v/>
      </c>
      <c r="Q99" s="66"/>
      <c r="R99" s="5" t="str">
        <f t="shared" si="183"/>
        <v/>
      </c>
      <c r="S99" s="67"/>
      <c r="T99" s="5" t="str">
        <f t="shared" si="184"/>
        <v/>
      </c>
      <c r="U99" s="68" t="s">
        <v>401</v>
      </c>
      <c r="V99" s="5">
        <f t="shared" si="185"/>
        <v>0.55000000000000004</v>
      </c>
      <c r="W99" s="5">
        <f t="shared" si="186"/>
        <v>11</v>
      </c>
      <c r="X99" s="5">
        <f t="shared" si="187"/>
        <v>0.55000000000000004</v>
      </c>
      <c r="Y99" s="69" t="s">
        <v>240</v>
      </c>
      <c r="Z99" s="5">
        <f t="shared" si="188"/>
        <v>0.2</v>
      </c>
      <c r="AA99" s="5">
        <f t="shared" si="189"/>
        <v>13</v>
      </c>
      <c r="AB99" s="5">
        <f t="shared" si="190"/>
        <v>0.2</v>
      </c>
      <c r="AC99" s="5">
        <f t="shared" si="112"/>
        <v>13</v>
      </c>
      <c r="AD99" s="5">
        <f t="shared" si="173"/>
        <v>5</v>
      </c>
      <c r="AE99" s="70">
        <f t="shared" si="177"/>
        <v>5</v>
      </c>
      <c r="AF99" s="5" t="str">
        <f t="shared" si="178"/>
        <v>4D</v>
      </c>
      <c r="AG99" s="66">
        <f t="shared" si="175"/>
        <v>21</v>
      </c>
      <c r="AH99" s="65" t="str">
        <f t="shared" si="174"/>
        <v>Bajo</v>
      </c>
      <c r="AI99" s="5" t="str">
        <f t="shared" si="176"/>
        <v>NO SIGNIFICATIVO</v>
      </c>
      <c r="AJ99" s="5" t="s">
        <v>441</v>
      </c>
      <c r="AK99" s="99" t="s">
        <v>382</v>
      </c>
      <c r="AN99" s="71"/>
    </row>
    <row r="100" spans="1:40" ht="327.75">
      <c r="A100" s="97"/>
      <c r="B100" s="299"/>
      <c r="C100" s="145" t="s">
        <v>242</v>
      </c>
      <c r="D100" s="145" t="s">
        <v>242</v>
      </c>
      <c r="E100" s="243"/>
      <c r="F100" s="243"/>
      <c r="G100" s="72">
        <v>39</v>
      </c>
      <c r="H100" s="64" t="str">
        <f t="shared" si="160"/>
        <v>Orden y limpieza deficiente/Desorden</v>
      </c>
      <c r="I100" s="64" t="str">
        <f t="shared" si="179"/>
        <v>Caída al mismo nivel</v>
      </c>
      <c r="J100" s="64" t="str">
        <f t="shared" si="180"/>
        <v>1er Auxilio, lesion leve, lesion moderada.</v>
      </c>
      <c r="K100" s="78">
        <v>3</v>
      </c>
      <c r="L100" s="78" t="s">
        <v>31</v>
      </c>
      <c r="M100" s="78">
        <f t="shared" si="146"/>
        <v>13</v>
      </c>
      <c r="N100" s="65" t="str">
        <f t="shared" si="181"/>
        <v>Medio</v>
      </c>
      <c r="O100" s="66"/>
      <c r="P100" s="5" t="str">
        <f t="shared" si="182"/>
        <v/>
      </c>
      <c r="Q100" s="66"/>
      <c r="R100" s="5" t="str">
        <f t="shared" si="183"/>
        <v/>
      </c>
      <c r="S100" s="67"/>
      <c r="T100" s="5" t="str">
        <f t="shared" si="184"/>
        <v/>
      </c>
      <c r="U100" s="68" t="s">
        <v>401</v>
      </c>
      <c r="V100" s="5">
        <f t="shared" si="185"/>
        <v>0.55000000000000004</v>
      </c>
      <c r="W100" s="5">
        <f t="shared" si="186"/>
        <v>11</v>
      </c>
      <c r="X100" s="5">
        <f t="shared" si="187"/>
        <v>0.55000000000000004</v>
      </c>
      <c r="Y100" s="69" t="s">
        <v>240</v>
      </c>
      <c r="Z100" s="5">
        <f t="shared" si="188"/>
        <v>0.2</v>
      </c>
      <c r="AA100" s="5">
        <f t="shared" si="189"/>
        <v>13</v>
      </c>
      <c r="AB100" s="5">
        <f t="shared" si="190"/>
        <v>0.2</v>
      </c>
      <c r="AC100" s="5">
        <f t="shared" si="112"/>
        <v>13</v>
      </c>
      <c r="AD100" s="5">
        <f t="shared" si="173"/>
        <v>5</v>
      </c>
      <c r="AE100" s="70">
        <f t="shared" si="177"/>
        <v>5</v>
      </c>
      <c r="AF100" s="5" t="str">
        <f t="shared" si="178"/>
        <v>4D</v>
      </c>
      <c r="AG100" s="66">
        <f t="shared" si="175"/>
        <v>21</v>
      </c>
      <c r="AH100" s="65" t="str">
        <f t="shared" si="174"/>
        <v>Bajo</v>
      </c>
      <c r="AI100" s="5" t="str">
        <f t="shared" si="176"/>
        <v>NO SIGNIFICATIVO</v>
      </c>
      <c r="AJ100" s="5" t="s">
        <v>441</v>
      </c>
      <c r="AK100" s="99" t="s">
        <v>382</v>
      </c>
      <c r="AN100" s="71"/>
    </row>
    <row r="101" spans="1:40" ht="327.75">
      <c r="A101" s="97"/>
      <c r="B101" s="299"/>
      <c r="C101" s="145" t="s">
        <v>242</v>
      </c>
      <c r="D101" s="145" t="s">
        <v>242</v>
      </c>
      <c r="E101" s="243"/>
      <c r="F101" s="243"/>
      <c r="G101" s="72">
        <v>47</v>
      </c>
      <c r="H101" s="64" t="str">
        <f t="shared" si="160"/>
        <v>Superficie Resbaladiza</v>
      </c>
      <c r="I101" s="64" t="str">
        <f t="shared" si="179"/>
        <v>Caída a mismo nivel</v>
      </c>
      <c r="J101" s="64" t="str">
        <f t="shared" si="180"/>
        <v>1er Auxilio, lesion leve, lesion moderada, lesion incapacitante</v>
      </c>
      <c r="K101" s="78">
        <v>3</v>
      </c>
      <c r="L101" s="78" t="s">
        <v>31</v>
      </c>
      <c r="M101" s="78">
        <f t="shared" si="146"/>
        <v>13</v>
      </c>
      <c r="N101" s="65" t="str">
        <f t="shared" si="181"/>
        <v>Medio</v>
      </c>
      <c r="O101" s="66"/>
      <c r="P101" s="5" t="str">
        <f t="shared" si="182"/>
        <v/>
      </c>
      <c r="Q101" s="66"/>
      <c r="R101" s="5" t="str">
        <f t="shared" si="183"/>
        <v/>
      </c>
      <c r="S101" s="67"/>
      <c r="T101" s="5" t="str">
        <f t="shared" si="184"/>
        <v/>
      </c>
      <c r="U101" s="68" t="s">
        <v>401</v>
      </c>
      <c r="V101" s="5">
        <f t="shared" si="185"/>
        <v>0.55000000000000004</v>
      </c>
      <c r="W101" s="5">
        <f t="shared" si="186"/>
        <v>11</v>
      </c>
      <c r="X101" s="5">
        <f t="shared" si="187"/>
        <v>0.55000000000000004</v>
      </c>
      <c r="Y101" s="69" t="s">
        <v>240</v>
      </c>
      <c r="Z101" s="5">
        <f t="shared" si="188"/>
        <v>0.2</v>
      </c>
      <c r="AA101" s="5">
        <f t="shared" si="189"/>
        <v>13</v>
      </c>
      <c r="AB101" s="5">
        <f t="shared" si="190"/>
        <v>0.2</v>
      </c>
      <c r="AC101" s="5">
        <f t="shared" si="112"/>
        <v>13</v>
      </c>
      <c r="AD101" s="5">
        <f t="shared" si="173"/>
        <v>5</v>
      </c>
      <c r="AE101" s="70">
        <f t="shared" si="177"/>
        <v>5</v>
      </c>
      <c r="AF101" s="5" t="str">
        <f t="shared" si="178"/>
        <v>4D</v>
      </c>
      <c r="AG101" s="66">
        <f t="shared" si="175"/>
        <v>21</v>
      </c>
      <c r="AH101" s="65" t="str">
        <f t="shared" si="174"/>
        <v>Bajo</v>
      </c>
      <c r="AI101" s="5" t="str">
        <f t="shared" si="176"/>
        <v>NO SIGNIFICATIVO</v>
      </c>
      <c r="AJ101" s="5" t="s">
        <v>441</v>
      </c>
      <c r="AK101" s="99" t="s">
        <v>382</v>
      </c>
      <c r="AN101" s="71"/>
    </row>
    <row r="102" spans="1:40" ht="327.75">
      <c r="A102" s="97"/>
      <c r="B102" s="299"/>
      <c r="C102" s="145" t="s">
        <v>242</v>
      </c>
      <c r="D102" s="145" t="s">
        <v>242</v>
      </c>
      <c r="E102" s="243"/>
      <c r="F102" s="243"/>
      <c r="G102" s="72">
        <v>49</v>
      </c>
      <c r="H102" s="64" t="str">
        <f t="shared" si="160"/>
        <v>Energía Eléctrica (estática/Continua)</v>
      </c>
      <c r="I102" s="64" t="str">
        <f t="shared" si="179"/>
        <v>Contacto directo / indirecto / inducción con energía eléctrica</v>
      </c>
      <c r="J102" s="64" t="str">
        <f t="shared" si="180"/>
        <v>1er Auxilio, lesion leve, lesion moderada, posible enfermedad ocupacional, fatalidad</v>
      </c>
      <c r="K102" s="78">
        <v>2</v>
      </c>
      <c r="L102" s="78" t="s">
        <v>31</v>
      </c>
      <c r="M102" s="115">
        <f t="shared" si="146"/>
        <v>8</v>
      </c>
      <c r="N102" s="65" t="str">
        <f t="shared" si="181"/>
        <v>Alto</v>
      </c>
      <c r="O102" s="66"/>
      <c r="P102" s="5" t="str">
        <f t="shared" si="182"/>
        <v/>
      </c>
      <c r="Q102" s="66"/>
      <c r="R102" s="5" t="str">
        <f t="shared" si="183"/>
        <v/>
      </c>
      <c r="S102" s="67" t="s">
        <v>360</v>
      </c>
      <c r="T102" s="5">
        <f t="shared" si="184"/>
        <v>0.65</v>
      </c>
      <c r="U102" s="68" t="s">
        <v>401</v>
      </c>
      <c r="V102" s="5">
        <f t="shared" si="185"/>
        <v>0.55000000000000004</v>
      </c>
      <c r="W102" s="5">
        <f t="shared" si="186"/>
        <v>11</v>
      </c>
      <c r="X102" s="5">
        <f t="shared" si="187"/>
        <v>0.55000000000000004</v>
      </c>
      <c r="Y102" s="69" t="s">
        <v>240</v>
      </c>
      <c r="Z102" s="5">
        <f t="shared" si="188"/>
        <v>0.2</v>
      </c>
      <c r="AA102" s="5">
        <f t="shared" si="189"/>
        <v>13</v>
      </c>
      <c r="AB102" s="5">
        <f t="shared" si="190"/>
        <v>0.2</v>
      </c>
      <c r="AC102" s="5">
        <f t="shared" si="112"/>
        <v>18</v>
      </c>
      <c r="AD102" s="5">
        <f t="shared" si="173"/>
        <v>1</v>
      </c>
      <c r="AE102" s="70">
        <f t="shared" si="177"/>
        <v>1</v>
      </c>
      <c r="AF102" s="5" t="str">
        <f t="shared" si="178"/>
        <v>5E</v>
      </c>
      <c r="AG102" s="66">
        <f t="shared" si="175"/>
        <v>25</v>
      </c>
      <c r="AH102" s="65" t="str">
        <f t="shared" si="174"/>
        <v>Bajo</v>
      </c>
      <c r="AI102" s="5" t="str">
        <f t="shared" si="176"/>
        <v>SIGNIFICATIVO</v>
      </c>
      <c r="AJ102" s="5" t="s">
        <v>441</v>
      </c>
      <c r="AK102" s="99" t="s">
        <v>382</v>
      </c>
      <c r="AN102" s="71"/>
    </row>
    <row r="103" spans="1:40" ht="327.75">
      <c r="A103" s="97"/>
      <c r="B103" s="299"/>
      <c r="C103" s="145" t="s">
        <v>242</v>
      </c>
      <c r="D103" s="145" t="s">
        <v>242</v>
      </c>
      <c r="E103" s="243"/>
      <c r="F103" s="243"/>
      <c r="G103" s="72">
        <v>50</v>
      </c>
      <c r="H103" s="64" t="str">
        <f t="shared" si="160"/>
        <v>Equipos o instalaciones eléctricas energizadas</v>
      </c>
      <c r="I103" s="64" t="str">
        <f t="shared" si="179"/>
        <v>Contacto directo / indirecto / inducción con energía eléctrica</v>
      </c>
      <c r="J103" s="64" t="str">
        <f t="shared" si="180"/>
        <v>1er Auxilio, lesion leve, lesion moderada, posible enfermedad ocupacional, fatalidad</v>
      </c>
      <c r="K103" s="78">
        <v>2</v>
      </c>
      <c r="L103" s="78" t="s">
        <v>31</v>
      </c>
      <c r="M103" s="115">
        <f t="shared" si="146"/>
        <v>8</v>
      </c>
      <c r="N103" s="65" t="str">
        <f t="shared" si="181"/>
        <v>Alto</v>
      </c>
      <c r="O103" s="66"/>
      <c r="P103" s="5" t="str">
        <f t="shared" si="182"/>
        <v/>
      </c>
      <c r="Q103" s="66"/>
      <c r="R103" s="5" t="str">
        <f t="shared" si="183"/>
        <v/>
      </c>
      <c r="S103" s="67" t="s">
        <v>360</v>
      </c>
      <c r="T103" s="5">
        <f t="shared" si="184"/>
        <v>0.65</v>
      </c>
      <c r="U103" s="68" t="s">
        <v>401</v>
      </c>
      <c r="V103" s="5">
        <f t="shared" si="185"/>
        <v>0.55000000000000004</v>
      </c>
      <c r="W103" s="5">
        <f t="shared" si="186"/>
        <v>11</v>
      </c>
      <c r="X103" s="5">
        <f t="shared" si="187"/>
        <v>0.55000000000000004</v>
      </c>
      <c r="Y103" s="69" t="s">
        <v>240</v>
      </c>
      <c r="Z103" s="5">
        <f t="shared" si="188"/>
        <v>0.2</v>
      </c>
      <c r="AA103" s="5">
        <f t="shared" si="189"/>
        <v>13</v>
      </c>
      <c r="AB103" s="5">
        <f t="shared" si="190"/>
        <v>0.2</v>
      </c>
      <c r="AC103" s="5">
        <f t="shared" si="112"/>
        <v>18</v>
      </c>
      <c r="AD103" s="5">
        <f t="shared" si="173"/>
        <v>1</v>
      </c>
      <c r="AE103" s="70">
        <f t="shared" si="177"/>
        <v>1</v>
      </c>
      <c r="AF103" s="5" t="str">
        <f t="shared" si="178"/>
        <v>5E</v>
      </c>
      <c r="AG103" s="66">
        <f t="shared" si="175"/>
        <v>25</v>
      </c>
      <c r="AH103" s="65" t="str">
        <f t="shared" si="174"/>
        <v>Bajo</v>
      </c>
      <c r="AI103" s="5" t="str">
        <f t="shared" si="176"/>
        <v>SIGNIFICATIVO</v>
      </c>
      <c r="AJ103" s="5" t="s">
        <v>441</v>
      </c>
      <c r="AK103" s="99" t="s">
        <v>382</v>
      </c>
      <c r="AN103" s="71"/>
    </row>
    <row r="104" spans="1:40" ht="313.5">
      <c r="A104" s="97"/>
      <c r="B104" s="298">
        <v>3</v>
      </c>
      <c r="C104" s="146" t="s">
        <v>244</v>
      </c>
      <c r="D104" s="146" t="s">
        <v>244</v>
      </c>
      <c r="E104" s="228" t="s">
        <v>314</v>
      </c>
      <c r="F104" s="228" t="s">
        <v>329</v>
      </c>
      <c r="G104" s="63">
        <v>46</v>
      </c>
      <c r="H104" s="64" t="str">
        <f t="shared" si="160"/>
        <v>Explosivos</v>
      </c>
      <c r="I104" s="64" t="str">
        <f t="shared" si="161"/>
        <v>Explosión</v>
      </c>
      <c r="J104" s="64" t="str">
        <f t="shared" si="162"/>
        <v>1er Auxilio, lesion leve, lesion moderada, lesion incapacitante, fatalidad</v>
      </c>
      <c r="K104" s="78">
        <v>2</v>
      </c>
      <c r="L104" s="78" t="s">
        <v>31</v>
      </c>
      <c r="M104" s="115">
        <f t="shared" si="146"/>
        <v>8</v>
      </c>
      <c r="N104" s="65" t="str">
        <f t="shared" si="19"/>
        <v>Alto</v>
      </c>
      <c r="O104" s="66"/>
      <c r="P104" s="5" t="str">
        <f t="shared" si="7"/>
        <v/>
      </c>
      <c r="Q104" s="66"/>
      <c r="R104" s="5" t="str">
        <f t="shared" si="8"/>
        <v/>
      </c>
      <c r="S104" s="67"/>
      <c r="T104" s="5" t="str">
        <f t="shared" si="9"/>
        <v/>
      </c>
      <c r="U104" s="68" t="s">
        <v>402</v>
      </c>
      <c r="V104" s="5">
        <f t="shared" si="10"/>
        <v>0.55000000000000004</v>
      </c>
      <c r="W104" s="5">
        <f t="shared" si="20"/>
        <v>10</v>
      </c>
      <c r="X104" s="5">
        <f t="shared" si="21"/>
        <v>0.55000000000000004</v>
      </c>
      <c r="Y104" s="69" t="s">
        <v>344</v>
      </c>
      <c r="Z104" s="5">
        <f t="shared" si="13"/>
        <v>0.2</v>
      </c>
      <c r="AA104" s="5">
        <f t="shared" si="22"/>
        <v>13</v>
      </c>
      <c r="AB104" s="5">
        <f t="shared" si="23"/>
        <v>0.2</v>
      </c>
      <c r="AC104" s="5">
        <f t="shared" si="112"/>
        <v>18</v>
      </c>
      <c r="AD104" s="5">
        <f t="shared" si="173"/>
        <v>6</v>
      </c>
      <c r="AE104" s="70">
        <f t="shared" si="177"/>
        <v>6</v>
      </c>
      <c r="AF104" s="5" t="str">
        <f t="shared" si="178"/>
        <v>3E</v>
      </c>
      <c r="AG104" s="66">
        <f t="shared" si="175"/>
        <v>20</v>
      </c>
      <c r="AH104" s="65" t="str">
        <f t="shared" si="174"/>
        <v>Bajo</v>
      </c>
      <c r="AI104" s="5" t="str">
        <f t="shared" si="176"/>
        <v>SIGNIFICATIVO</v>
      </c>
      <c r="AJ104" s="5" t="s">
        <v>441</v>
      </c>
      <c r="AK104" s="99" t="s">
        <v>382</v>
      </c>
      <c r="AN104" s="71"/>
    </row>
    <row r="105" spans="1:40" ht="342">
      <c r="A105" s="97"/>
      <c r="B105" s="298"/>
      <c r="C105" s="146" t="s">
        <v>244</v>
      </c>
      <c r="D105" s="146" t="s">
        <v>244</v>
      </c>
      <c r="E105" s="228"/>
      <c r="F105" s="228"/>
      <c r="G105" s="63">
        <v>39</v>
      </c>
      <c r="H105" s="64" t="str">
        <f t="shared" si="160"/>
        <v>Orden y limpieza deficiente/Desorden</v>
      </c>
      <c r="I105" s="64" t="str">
        <f t="shared" si="161"/>
        <v>Caída al mismo nivel</v>
      </c>
      <c r="J105" s="64" t="str">
        <f t="shared" si="162"/>
        <v>1er Auxilio, lesion leve, lesion moderada.</v>
      </c>
      <c r="K105" s="78">
        <v>4</v>
      </c>
      <c r="L105" s="78" t="s">
        <v>31</v>
      </c>
      <c r="M105" s="78">
        <f t="shared" si="146"/>
        <v>18</v>
      </c>
      <c r="N105" s="65" t="str">
        <f t="shared" si="19"/>
        <v>Bajo</v>
      </c>
      <c r="O105" s="66"/>
      <c r="P105" s="5" t="str">
        <f t="shared" si="7"/>
        <v/>
      </c>
      <c r="Q105" s="66"/>
      <c r="R105" s="5" t="str">
        <f t="shared" si="8"/>
        <v/>
      </c>
      <c r="S105" s="67"/>
      <c r="T105" s="5" t="str">
        <f t="shared" si="9"/>
        <v/>
      </c>
      <c r="U105" s="68" t="s">
        <v>403</v>
      </c>
      <c r="V105" s="5">
        <f t="shared" ref="V105" si="191">IF(U105="", "",X105)</f>
        <v>0.55000000000000004</v>
      </c>
      <c r="W105" s="5">
        <f t="shared" ref="W105" si="192">IF(U105="","",LEN(U105)-LEN(SUBSTITUTE(U105,"•","")))</f>
        <v>11</v>
      </c>
      <c r="X105" s="5">
        <f t="shared" ref="X105" si="193">IF(W105="","",IF(W105=1,0.25,IF(AND(OR(W105&gt;2,W105=2),OR(W105&lt;4,W105=4)),0.4,IF(OR(W105&gt;5,W105=5),0.55))))</f>
        <v>0.55000000000000004</v>
      </c>
      <c r="Y105" s="69" t="s">
        <v>344</v>
      </c>
      <c r="Z105" s="5">
        <f t="shared" si="13"/>
        <v>0.2</v>
      </c>
      <c r="AA105" s="5">
        <f t="shared" si="22"/>
        <v>13</v>
      </c>
      <c r="AB105" s="5">
        <f t="shared" si="23"/>
        <v>0.2</v>
      </c>
      <c r="AC105" s="5">
        <f t="shared" si="112"/>
        <v>8</v>
      </c>
      <c r="AD105" s="5">
        <f t="shared" si="173"/>
        <v>3</v>
      </c>
      <c r="AE105" s="70">
        <f t="shared" si="177"/>
        <v>3</v>
      </c>
      <c r="AF105" s="5" t="str">
        <f t="shared" si="178"/>
        <v>4E</v>
      </c>
      <c r="AG105" s="66">
        <f t="shared" si="175"/>
        <v>23</v>
      </c>
      <c r="AH105" s="65" t="str">
        <f t="shared" si="174"/>
        <v>Bajo</v>
      </c>
      <c r="AI105" s="5" t="str">
        <f t="shared" si="176"/>
        <v>NO SIGNIFICATIVO</v>
      </c>
      <c r="AJ105" s="5" t="s">
        <v>441</v>
      </c>
      <c r="AK105" s="99" t="s">
        <v>382</v>
      </c>
      <c r="AN105" s="71"/>
    </row>
    <row r="106" spans="1:40" ht="342">
      <c r="A106" s="97"/>
      <c r="B106" s="298"/>
      <c r="C106" s="146" t="s">
        <v>244</v>
      </c>
      <c r="D106" s="146" t="s">
        <v>244</v>
      </c>
      <c r="E106" s="228"/>
      <c r="F106" s="228"/>
      <c r="G106" s="63">
        <v>64</v>
      </c>
      <c r="H106" s="64" t="str">
        <f t="shared" si="160"/>
        <v>Omisión de advertir</v>
      </c>
      <c r="I106" s="64" t="str">
        <f t="shared" si="161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06" s="64" t="str">
        <f t="shared" si="162"/>
        <v>1er Auxilio, lesion leve, lesion moderada, lesion incapacitante, fatalidad</v>
      </c>
      <c r="K106" s="78">
        <v>2</v>
      </c>
      <c r="L106" s="78" t="s">
        <v>31</v>
      </c>
      <c r="M106" s="115">
        <f t="shared" si="146"/>
        <v>8</v>
      </c>
      <c r="N106" s="65" t="str">
        <f t="shared" si="19"/>
        <v>Alto</v>
      </c>
      <c r="O106" s="66"/>
      <c r="P106" s="5" t="str">
        <f t="shared" si="7"/>
        <v/>
      </c>
      <c r="Q106" s="66"/>
      <c r="R106" s="5" t="str">
        <f t="shared" si="8"/>
        <v/>
      </c>
      <c r="S106" s="67"/>
      <c r="T106" s="5" t="str">
        <f t="shared" si="9"/>
        <v/>
      </c>
      <c r="U106" s="68" t="s">
        <v>403</v>
      </c>
      <c r="V106" s="5">
        <f t="shared" si="10"/>
        <v>0.55000000000000004</v>
      </c>
      <c r="W106" s="5">
        <f t="shared" si="20"/>
        <v>11</v>
      </c>
      <c r="X106" s="5">
        <f t="shared" si="21"/>
        <v>0.55000000000000004</v>
      </c>
      <c r="Y106" s="69" t="s">
        <v>344</v>
      </c>
      <c r="Z106" s="5">
        <f t="shared" si="13"/>
        <v>0.2</v>
      </c>
      <c r="AA106" s="5">
        <f t="shared" si="22"/>
        <v>13</v>
      </c>
      <c r="AB106" s="5">
        <f t="shared" si="23"/>
        <v>0.2</v>
      </c>
      <c r="AC106" s="5">
        <f t="shared" si="112"/>
        <v>18</v>
      </c>
      <c r="AD106" s="5">
        <f t="shared" si="173"/>
        <v>6</v>
      </c>
      <c r="AE106" s="70">
        <f t="shared" si="177"/>
        <v>6</v>
      </c>
      <c r="AF106" s="5" t="str">
        <f t="shared" si="178"/>
        <v>3E</v>
      </c>
      <c r="AG106" s="66">
        <f t="shared" si="175"/>
        <v>20</v>
      </c>
      <c r="AH106" s="65" t="str">
        <f t="shared" si="174"/>
        <v>Bajo</v>
      </c>
      <c r="AI106" s="5" t="str">
        <f t="shared" si="176"/>
        <v>SIGNIFICATIVO</v>
      </c>
      <c r="AJ106" s="5" t="s">
        <v>441</v>
      </c>
      <c r="AK106" s="99" t="s">
        <v>382</v>
      </c>
      <c r="AN106" s="71"/>
    </row>
    <row r="107" spans="1:40" ht="342">
      <c r="A107" s="97"/>
      <c r="B107" s="298"/>
      <c r="C107" s="146" t="s">
        <v>244</v>
      </c>
      <c r="D107" s="146" t="s">
        <v>244</v>
      </c>
      <c r="E107" s="228"/>
      <c r="F107" s="228"/>
      <c r="G107" s="63">
        <v>33</v>
      </c>
      <c r="H107" s="64" t="str">
        <f t="shared" si="160"/>
        <v xml:space="preserve">Vehículo/equipo Motorizado en Movimiento </v>
      </c>
      <c r="I107" s="64" t="str">
        <f t="shared" si="161"/>
        <v>Atropellamiento - Accidente Vehicular</v>
      </c>
      <c r="J107" s="64" t="str">
        <f t="shared" si="162"/>
        <v>1er Auxilio, lesion leve, lesion moderada, lesion incapacitante, fatalidad</v>
      </c>
      <c r="K107" s="78">
        <v>2</v>
      </c>
      <c r="L107" s="78" t="s">
        <v>31</v>
      </c>
      <c r="M107" s="115">
        <f t="shared" si="146"/>
        <v>8</v>
      </c>
      <c r="N107" s="65" t="str">
        <f t="shared" si="19"/>
        <v>Alto</v>
      </c>
      <c r="O107" s="66"/>
      <c r="P107" s="5" t="str">
        <f t="shared" si="7"/>
        <v/>
      </c>
      <c r="Q107" s="66"/>
      <c r="R107" s="5" t="str">
        <f t="shared" si="8"/>
        <v/>
      </c>
      <c r="S107" s="67" t="s">
        <v>355</v>
      </c>
      <c r="T107" s="5">
        <f t="shared" si="9"/>
        <v>0.65</v>
      </c>
      <c r="U107" s="68" t="s">
        <v>403</v>
      </c>
      <c r="V107" s="5">
        <f t="shared" si="10"/>
        <v>0.55000000000000004</v>
      </c>
      <c r="W107" s="5">
        <f t="shared" si="20"/>
        <v>11</v>
      </c>
      <c r="X107" s="5">
        <f t="shared" si="21"/>
        <v>0.55000000000000004</v>
      </c>
      <c r="Y107" s="69" t="s">
        <v>344</v>
      </c>
      <c r="Z107" s="5">
        <f t="shared" si="13"/>
        <v>0.2</v>
      </c>
      <c r="AA107" s="5">
        <f t="shared" si="22"/>
        <v>13</v>
      </c>
      <c r="AB107" s="5">
        <f t="shared" si="23"/>
        <v>0.2</v>
      </c>
      <c r="AC107" s="5">
        <f t="shared" si="112"/>
        <v>18</v>
      </c>
      <c r="AD107" s="5">
        <f t="shared" si="173"/>
        <v>1</v>
      </c>
      <c r="AE107" s="70">
        <f t="shared" si="177"/>
        <v>1</v>
      </c>
      <c r="AF107" s="5" t="str">
        <f t="shared" si="178"/>
        <v>5E</v>
      </c>
      <c r="AG107" s="66">
        <f t="shared" si="175"/>
        <v>25</v>
      </c>
      <c r="AH107" s="65" t="str">
        <f t="shared" si="174"/>
        <v>Bajo</v>
      </c>
      <c r="AI107" s="5" t="str">
        <f t="shared" si="176"/>
        <v>SIGNIFICATIVO</v>
      </c>
      <c r="AJ107" s="5" t="s">
        <v>441</v>
      </c>
      <c r="AK107" s="99" t="s">
        <v>382</v>
      </c>
      <c r="AN107" s="71"/>
    </row>
    <row r="108" spans="1:40" ht="342">
      <c r="A108" s="97"/>
      <c r="B108" s="298"/>
      <c r="C108" s="146" t="s">
        <v>244</v>
      </c>
      <c r="D108" s="146" t="s">
        <v>244</v>
      </c>
      <c r="E108" s="228"/>
      <c r="F108" s="228"/>
      <c r="G108" s="63">
        <v>10</v>
      </c>
      <c r="H108" s="64" t="str">
        <f t="shared" si="160"/>
        <v>Vapores/gases/humos/Neblina</v>
      </c>
      <c r="I108" s="64" t="str">
        <f t="shared" si="161"/>
        <v>Inhalación de sustancias o agentes dañinos</v>
      </c>
      <c r="J108" s="64" t="str">
        <f t="shared" si="162"/>
        <v>1er Auxilio, fatalidad, posible enfermedad no ocupacional, posible enfermedad ocupacional</v>
      </c>
      <c r="K108" s="78">
        <v>2</v>
      </c>
      <c r="L108" s="78" t="s">
        <v>31</v>
      </c>
      <c r="M108" s="115">
        <f t="shared" si="146"/>
        <v>8</v>
      </c>
      <c r="N108" s="65" t="str">
        <f t="shared" si="19"/>
        <v>Alto</v>
      </c>
      <c r="O108" s="66"/>
      <c r="P108" s="5" t="str">
        <f t="shared" si="7"/>
        <v/>
      </c>
      <c r="Q108" s="66"/>
      <c r="R108" s="5" t="str">
        <f t="shared" si="8"/>
        <v/>
      </c>
      <c r="S108" s="67" t="s">
        <v>322</v>
      </c>
      <c r="T108" s="5">
        <f t="shared" si="9"/>
        <v>0.65</v>
      </c>
      <c r="U108" s="68" t="s">
        <v>403</v>
      </c>
      <c r="V108" s="5">
        <f t="shared" si="10"/>
        <v>0.55000000000000004</v>
      </c>
      <c r="W108" s="5">
        <f t="shared" si="20"/>
        <v>11</v>
      </c>
      <c r="X108" s="5">
        <f t="shared" si="21"/>
        <v>0.55000000000000004</v>
      </c>
      <c r="Y108" s="69" t="s">
        <v>344</v>
      </c>
      <c r="Z108" s="5">
        <f t="shared" si="13"/>
        <v>0.2</v>
      </c>
      <c r="AA108" s="5">
        <f t="shared" si="22"/>
        <v>13</v>
      </c>
      <c r="AB108" s="5">
        <f t="shared" si="23"/>
        <v>0.2</v>
      </c>
      <c r="AC108" s="5">
        <f t="shared" si="112"/>
        <v>18</v>
      </c>
      <c r="AD108" s="5">
        <f t="shared" si="173"/>
        <v>1</v>
      </c>
      <c r="AE108" s="70">
        <f t="shared" si="177"/>
        <v>1</v>
      </c>
      <c r="AF108" s="5" t="str">
        <f t="shared" si="178"/>
        <v>5E</v>
      </c>
      <c r="AG108" s="66">
        <f t="shared" si="175"/>
        <v>25</v>
      </c>
      <c r="AH108" s="65" t="str">
        <f t="shared" si="174"/>
        <v>Bajo</v>
      </c>
      <c r="AI108" s="5" t="str">
        <f t="shared" si="176"/>
        <v>SIGNIFICATIVO</v>
      </c>
      <c r="AJ108" s="5" t="s">
        <v>441</v>
      </c>
      <c r="AK108" s="99" t="s">
        <v>382</v>
      </c>
      <c r="AN108" s="71"/>
    </row>
    <row r="109" spans="1:40" ht="342">
      <c r="A109" s="97"/>
      <c r="B109" s="298"/>
      <c r="C109" s="146" t="s">
        <v>244</v>
      </c>
      <c r="D109" s="146" t="s">
        <v>244</v>
      </c>
      <c r="E109" s="228"/>
      <c r="F109" s="228"/>
      <c r="G109" s="63">
        <v>25</v>
      </c>
      <c r="H109" s="64" t="str">
        <f t="shared" si="160"/>
        <v>Herramientas manuales y de poder en mal estado</v>
      </c>
      <c r="I109" s="64" t="str">
        <f t="shared" si="161"/>
        <v>Golpeado por caída de Herramientas objetos (anulación), Atrapado (Puntos de pellizco y mordida)</v>
      </c>
      <c r="J109" s="64" t="str">
        <f t="shared" si="162"/>
        <v>1er Auxilio, lesion leve, lesion moderada, lesion incapacitante, fatalidad</v>
      </c>
      <c r="K109" s="78">
        <v>2</v>
      </c>
      <c r="L109" s="78" t="s">
        <v>31</v>
      </c>
      <c r="M109" s="115">
        <f t="shared" si="146"/>
        <v>8</v>
      </c>
      <c r="N109" s="65" t="str">
        <f t="shared" si="19"/>
        <v>Alto</v>
      </c>
      <c r="O109" s="66"/>
      <c r="P109" s="5" t="str">
        <f t="shared" si="7"/>
        <v/>
      </c>
      <c r="Q109" s="66"/>
      <c r="R109" s="5" t="str">
        <f t="shared" si="8"/>
        <v/>
      </c>
      <c r="S109" s="67"/>
      <c r="T109" s="5" t="str">
        <f t="shared" si="9"/>
        <v/>
      </c>
      <c r="U109" s="68" t="s">
        <v>403</v>
      </c>
      <c r="V109" s="5">
        <f t="shared" si="10"/>
        <v>0.55000000000000004</v>
      </c>
      <c r="W109" s="5">
        <f t="shared" si="20"/>
        <v>11</v>
      </c>
      <c r="X109" s="5">
        <f t="shared" si="21"/>
        <v>0.55000000000000004</v>
      </c>
      <c r="Y109" s="69" t="s">
        <v>344</v>
      </c>
      <c r="Z109" s="5">
        <f t="shared" si="13"/>
        <v>0.2</v>
      </c>
      <c r="AA109" s="5">
        <f t="shared" si="22"/>
        <v>13</v>
      </c>
      <c r="AB109" s="5">
        <f t="shared" si="23"/>
        <v>0.2</v>
      </c>
      <c r="AC109" s="5">
        <f t="shared" si="112"/>
        <v>18</v>
      </c>
      <c r="AD109" s="5">
        <f t="shared" si="173"/>
        <v>6</v>
      </c>
      <c r="AE109" s="70">
        <f t="shared" si="177"/>
        <v>6</v>
      </c>
      <c r="AF109" s="5" t="str">
        <f t="shared" si="178"/>
        <v>3E</v>
      </c>
      <c r="AG109" s="66">
        <f t="shared" si="175"/>
        <v>20</v>
      </c>
      <c r="AH109" s="65" t="str">
        <f t="shared" si="174"/>
        <v>Bajo</v>
      </c>
      <c r="AI109" s="5" t="str">
        <f t="shared" si="176"/>
        <v>SIGNIFICATIVO</v>
      </c>
      <c r="AJ109" s="5" t="s">
        <v>441</v>
      </c>
      <c r="AK109" s="99" t="s">
        <v>382</v>
      </c>
      <c r="AN109" s="71"/>
    </row>
    <row r="110" spans="1:40" ht="342">
      <c r="A110" s="97"/>
      <c r="B110" s="298"/>
      <c r="C110" s="146" t="s">
        <v>244</v>
      </c>
      <c r="D110" s="146" t="s">
        <v>244</v>
      </c>
      <c r="E110" s="228"/>
      <c r="F110" s="228"/>
      <c r="G110" s="63">
        <v>74</v>
      </c>
      <c r="H110" s="64" t="str">
        <f t="shared" si="160"/>
        <v>Levantar incorrectamente</v>
      </c>
      <c r="I110" s="64" t="str">
        <f t="shared" si="161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10" s="64" t="str">
        <f t="shared" si="162"/>
        <v>1er Auxilio, lesion leve, lesion moderada, lesion incapacitante, fatalidad</v>
      </c>
      <c r="K110" s="78">
        <v>3</v>
      </c>
      <c r="L110" s="78" t="s">
        <v>31</v>
      </c>
      <c r="M110" s="78">
        <f t="shared" si="146"/>
        <v>13</v>
      </c>
      <c r="N110" s="65" t="str">
        <f t="shared" si="19"/>
        <v>Medio</v>
      </c>
      <c r="O110" s="66"/>
      <c r="P110" s="5" t="str">
        <f t="shared" si="7"/>
        <v/>
      </c>
      <c r="Q110" s="66"/>
      <c r="R110" s="5" t="str">
        <f t="shared" si="8"/>
        <v/>
      </c>
      <c r="S110" s="67" t="s">
        <v>343</v>
      </c>
      <c r="T110" s="5">
        <f t="shared" si="9"/>
        <v>0.65</v>
      </c>
      <c r="U110" s="68" t="s">
        <v>403</v>
      </c>
      <c r="V110" s="5">
        <f t="shared" si="10"/>
        <v>0.55000000000000004</v>
      </c>
      <c r="W110" s="5">
        <f t="shared" si="20"/>
        <v>11</v>
      </c>
      <c r="X110" s="5">
        <f t="shared" si="21"/>
        <v>0.55000000000000004</v>
      </c>
      <c r="Y110" s="69" t="s">
        <v>344</v>
      </c>
      <c r="Z110" s="5">
        <f t="shared" si="13"/>
        <v>0.2</v>
      </c>
      <c r="AA110" s="5">
        <f t="shared" si="22"/>
        <v>13</v>
      </c>
      <c r="AB110" s="5">
        <f t="shared" si="23"/>
        <v>0.2</v>
      </c>
      <c r="AC110" s="5">
        <f t="shared" si="112"/>
        <v>13</v>
      </c>
      <c r="AD110" s="5">
        <f t="shared" si="173"/>
        <v>1</v>
      </c>
      <c r="AE110" s="70">
        <f t="shared" si="177"/>
        <v>1</v>
      </c>
      <c r="AF110" s="5" t="str">
        <f t="shared" si="178"/>
        <v>5E</v>
      </c>
      <c r="AG110" s="66">
        <f t="shared" si="175"/>
        <v>25</v>
      </c>
      <c r="AH110" s="65" t="str">
        <f t="shared" si="174"/>
        <v>Bajo</v>
      </c>
      <c r="AI110" s="5" t="str">
        <f t="shared" si="176"/>
        <v>NO SIGNIFICATIVO</v>
      </c>
      <c r="AJ110" s="5" t="s">
        <v>441</v>
      </c>
      <c r="AK110" s="99" t="s">
        <v>382</v>
      </c>
      <c r="AN110" s="71"/>
    </row>
    <row r="111" spans="1:40" ht="342">
      <c r="A111" s="97"/>
      <c r="B111" s="298"/>
      <c r="C111" s="146" t="s">
        <v>244</v>
      </c>
      <c r="D111" s="146" t="s">
        <v>244</v>
      </c>
      <c r="E111" s="228"/>
      <c r="F111" s="228"/>
      <c r="G111" s="63">
        <v>41</v>
      </c>
      <c r="H111" s="64" t="str">
        <f t="shared" si="160"/>
        <v>Rocas inestables / talud inestable</v>
      </c>
      <c r="I111" s="64" t="str">
        <f t="shared" si="161"/>
        <v>Caída de rocas; derrumbes, desplomes</v>
      </c>
      <c r="J111" s="64" t="str">
        <f t="shared" si="162"/>
        <v>1er Auxilio, lesion leve, lesion moderada, lesion incapacitante, fatalidad</v>
      </c>
      <c r="K111" s="78">
        <v>2</v>
      </c>
      <c r="L111" s="78" t="s">
        <v>38</v>
      </c>
      <c r="M111" s="115">
        <f t="shared" si="146"/>
        <v>5</v>
      </c>
      <c r="N111" s="65" t="str">
        <f t="shared" si="19"/>
        <v>Alto</v>
      </c>
      <c r="O111" s="66"/>
      <c r="P111" s="5" t="str">
        <f t="shared" si="7"/>
        <v/>
      </c>
      <c r="Q111" s="66"/>
      <c r="R111" s="5" t="str">
        <f t="shared" si="8"/>
        <v/>
      </c>
      <c r="S111" s="67" t="s">
        <v>339</v>
      </c>
      <c r="T111" s="5">
        <f t="shared" si="9"/>
        <v>0.65</v>
      </c>
      <c r="U111" s="68" t="s">
        <v>403</v>
      </c>
      <c r="V111" s="5">
        <f t="shared" si="10"/>
        <v>0.55000000000000004</v>
      </c>
      <c r="W111" s="5">
        <f t="shared" si="20"/>
        <v>11</v>
      </c>
      <c r="X111" s="5">
        <f t="shared" si="21"/>
        <v>0.55000000000000004</v>
      </c>
      <c r="Y111" s="69" t="s">
        <v>344</v>
      </c>
      <c r="Z111" s="5">
        <f t="shared" si="13"/>
        <v>0.2</v>
      </c>
      <c r="AA111" s="5">
        <f t="shared" si="22"/>
        <v>13</v>
      </c>
      <c r="AB111" s="5">
        <f t="shared" si="23"/>
        <v>0.2</v>
      </c>
      <c r="AC111" s="5">
        <f t="shared" si="112"/>
        <v>21</v>
      </c>
      <c r="AD111" s="5">
        <f t="shared" si="173"/>
        <v>1</v>
      </c>
      <c r="AE111" s="70">
        <f t="shared" si="177"/>
        <v>1</v>
      </c>
      <c r="AF111" s="5" t="str">
        <f t="shared" si="178"/>
        <v>5E</v>
      </c>
      <c r="AG111" s="66">
        <f t="shared" si="175"/>
        <v>25</v>
      </c>
      <c r="AH111" s="65" t="str">
        <f t="shared" si="174"/>
        <v>Bajo</v>
      </c>
      <c r="AI111" s="5" t="str">
        <f t="shared" si="176"/>
        <v>SIGNIFICATIVO</v>
      </c>
      <c r="AJ111" s="5" t="s">
        <v>441</v>
      </c>
      <c r="AK111" s="99" t="s">
        <v>382</v>
      </c>
      <c r="AN111" s="71"/>
    </row>
    <row r="112" spans="1:40" ht="342">
      <c r="A112" s="97"/>
      <c r="B112" s="298"/>
      <c r="C112" s="146" t="s">
        <v>244</v>
      </c>
      <c r="D112" s="146" t="s">
        <v>244</v>
      </c>
      <c r="E112" s="228"/>
      <c r="F112" s="228"/>
      <c r="G112" s="63">
        <v>40</v>
      </c>
      <c r="H112" s="64" t="str">
        <f t="shared" si="160"/>
        <v>Vías de acceso/Rampa defectuosa</v>
      </c>
      <c r="I112" s="64" t="str">
        <f t="shared" si="161"/>
        <v>Caída al mismo nivel</v>
      </c>
      <c r="J112" s="64" t="str">
        <f t="shared" si="162"/>
        <v>1er Auxilio, lesion leve, lesion moderada.</v>
      </c>
      <c r="K112" s="78">
        <v>3</v>
      </c>
      <c r="L112" s="78" t="s">
        <v>31</v>
      </c>
      <c r="M112" s="78">
        <f t="shared" si="146"/>
        <v>13</v>
      </c>
      <c r="N112" s="65" t="str">
        <f t="shared" si="19"/>
        <v>Medio</v>
      </c>
      <c r="O112" s="66"/>
      <c r="P112" s="5" t="str">
        <f t="shared" si="7"/>
        <v/>
      </c>
      <c r="Q112" s="66"/>
      <c r="R112" s="5" t="str">
        <f t="shared" si="8"/>
        <v/>
      </c>
      <c r="S112" s="67" t="s">
        <v>301</v>
      </c>
      <c r="T112" s="5">
        <f t="shared" si="9"/>
        <v>0.65</v>
      </c>
      <c r="U112" s="68" t="s">
        <v>403</v>
      </c>
      <c r="V112" s="5">
        <f t="shared" ref="V112" si="194">IF(U112="", "",X112)</f>
        <v>0.55000000000000004</v>
      </c>
      <c r="W112" s="5">
        <f t="shared" ref="W112" si="195">IF(U112="","",LEN(U112)-LEN(SUBSTITUTE(U112,"•","")))</f>
        <v>11</v>
      </c>
      <c r="X112" s="5">
        <f t="shared" ref="X112" si="196">IF(W112="","",IF(W112=1,0.25,IF(AND(OR(W112&gt;2,W112=2),OR(W112&lt;4,W112=4)),0.4,IF(OR(W112&gt;5,W112=5),0.55))))</f>
        <v>0.55000000000000004</v>
      </c>
      <c r="Y112" s="69" t="s">
        <v>344</v>
      </c>
      <c r="Z112" s="5">
        <f t="shared" si="13"/>
        <v>0.2</v>
      </c>
      <c r="AA112" s="5">
        <f t="shared" si="22"/>
        <v>13</v>
      </c>
      <c r="AB112" s="5">
        <f t="shared" si="23"/>
        <v>0.2</v>
      </c>
      <c r="AC112" s="5">
        <f t="shared" si="112"/>
        <v>13</v>
      </c>
      <c r="AD112" s="5">
        <f t="shared" si="173"/>
        <v>1</v>
      </c>
      <c r="AE112" s="70">
        <f t="shared" si="177"/>
        <v>1</v>
      </c>
      <c r="AF112" s="5" t="str">
        <f t="shared" si="178"/>
        <v>5E</v>
      </c>
      <c r="AG112" s="66">
        <f t="shared" si="175"/>
        <v>25</v>
      </c>
      <c r="AH112" s="65" t="str">
        <f t="shared" si="174"/>
        <v>Bajo</v>
      </c>
      <c r="AI112" s="5" t="str">
        <f t="shared" si="176"/>
        <v>NO SIGNIFICATIVO</v>
      </c>
      <c r="AJ112" s="5" t="s">
        <v>441</v>
      </c>
      <c r="AK112" s="99" t="s">
        <v>382</v>
      </c>
      <c r="AN112" s="71"/>
    </row>
    <row r="113" spans="1:40" ht="342">
      <c r="A113" s="97"/>
      <c r="B113" s="298"/>
      <c r="C113" s="146" t="s">
        <v>244</v>
      </c>
      <c r="D113" s="146" t="s">
        <v>244</v>
      </c>
      <c r="E113" s="228"/>
      <c r="F113" s="228"/>
      <c r="G113" s="63">
        <v>16</v>
      </c>
      <c r="H113" s="64" t="str">
        <f t="shared" si="160"/>
        <v>Levantamiento frecuente de carga</v>
      </c>
      <c r="I113" s="64" t="str">
        <f t="shared" ref="I113:I120" si="197">VLOOKUP(G113,PELIGRO,5,0)</f>
        <v>Ergonómico por movimiento repetitivo/frecuentes</v>
      </c>
      <c r="J113" s="64" t="str">
        <f t="shared" ref="J113:J120" si="198">VLOOKUP(G113,PELIGRO,7,0)</f>
        <v>1er Auxilio, lesion leve, lesion moderada, posible enfermedad ocupacional.</v>
      </c>
      <c r="K113" s="78">
        <v>3</v>
      </c>
      <c r="L113" s="78" t="s">
        <v>31</v>
      </c>
      <c r="M113" s="78">
        <f t="shared" si="146"/>
        <v>13</v>
      </c>
      <c r="N113" s="65" t="str">
        <f t="shared" ref="N113:N120" si="199">IF(M113="","",IF(AND(OR(M113&gt;16,M113=16),OR(M113&lt;25,M113=25)),"Bajo",IF(AND(OR(M113&gt;9,M113=9),OR(M113&lt;15,M113=15)),"Medio",IF(AND(OR(M113&gt;1,M113=1),OR(M113&lt;8,M113=8)),"Alto"))))</f>
        <v>Medio</v>
      </c>
      <c r="O113" s="66"/>
      <c r="P113" s="5" t="str">
        <f t="shared" ref="P113:P120" si="200">IF(O113="", "",$P$18)</f>
        <v/>
      </c>
      <c r="Q113" s="66"/>
      <c r="R113" s="5" t="str">
        <f t="shared" ref="R113:R120" si="201">IF(Q113="", "",$R$18)</f>
        <v/>
      </c>
      <c r="S113" s="67" t="s">
        <v>335</v>
      </c>
      <c r="T113" s="5">
        <f t="shared" ref="T113:T120" si="202">IF(S113="", "",$T$18)</f>
        <v>0.65</v>
      </c>
      <c r="U113" s="68" t="s">
        <v>403</v>
      </c>
      <c r="V113" s="5">
        <f t="shared" ref="V113:V120" si="203">IF(U113="", "",X113)</f>
        <v>0.55000000000000004</v>
      </c>
      <c r="W113" s="5">
        <f t="shared" ref="W113:W120" si="204">IF(U113="","",LEN(U113)-LEN(SUBSTITUTE(U113,"•","")))</f>
        <v>11</v>
      </c>
      <c r="X113" s="5">
        <f t="shared" ref="X113:X120" si="205">IF(W113="","",IF(W113=1,0.25,IF(AND(OR(W113&gt;2,W113=2),OR(W113&lt;4,W113=4)),0.4,IF(OR(W113&gt;5,W113=5),0.55))))</f>
        <v>0.55000000000000004</v>
      </c>
      <c r="Y113" s="69" t="s">
        <v>344</v>
      </c>
      <c r="Z113" s="5">
        <f t="shared" ref="Z113:Z120" si="206">IF(Y113="", "",AB113)</f>
        <v>0.2</v>
      </c>
      <c r="AA113" s="5">
        <f t="shared" ref="AA113:AA120" si="207">IF(Y113="","",LEN(Y113)-LEN(SUBSTITUTE(Y113,"•","")))</f>
        <v>13</v>
      </c>
      <c r="AB113" s="5">
        <f t="shared" ref="AB113:AB120" si="208">IF(AA113="","",IF(AA113=1,0.05,IF(AND(OR(AA113&gt;2,AA113=2),OR(AA113&lt;4,AA113=4)),0.12,IF(OR(AA113&gt;5,AA113=5),0.2))))</f>
        <v>0.2</v>
      </c>
      <c r="AC113" s="5">
        <f t="shared" si="112"/>
        <v>13</v>
      </c>
      <c r="AD113" s="5">
        <f t="shared" si="173"/>
        <v>1</v>
      </c>
      <c r="AE113" s="70">
        <f t="shared" si="177"/>
        <v>1</v>
      </c>
      <c r="AF113" s="5" t="str">
        <f t="shared" si="178"/>
        <v>5E</v>
      </c>
      <c r="AG113" s="66">
        <f t="shared" si="175"/>
        <v>25</v>
      </c>
      <c r="AH113" s="65" t="str">
        <f t="shared" si="174"/>
        <v>Bajo</v>
      </c>
      <c r="AI113" s="5" t="str">
        <f t="shared" si="176"/>
        <v>NO SIGNIFICATIVO</v>
      </c>
      <c r="AJ113" s="5" t="s">
        <v>441</v>
      </c>
      <c r="AK113" s="99" t="s">
        <v>382</v>
      </c>
      <c r="AN113" s="71"/>
    </row>
    <row r="114" spans="1:40" ht="342">
      <c r="A114" s="97"/>
      <c r="B114" s="298"/>
      <c r="C114" s="146" t="s">
        <v>244</v>
      </c>
      <c r="D114" s="146" t="s">
        <v>244</v>
      </c>
      <c r="E114" s="228"/>
      <c r="F114" s="228"/>
      <c r="G114" s="63">
        <v>34</v>
      </c>
      <c r="H114" s="64" t="str">
        <f t="shared" si="160"/>
        <v>Almacenamiento/Apilamiento inadecuado</v>
      </c>
      <c r="I114" s="64" t="str">
        <f t="shared" si="197"/>
        <v>Golpeado por caída de materiales</v>
      </c>
      <c r="J114" s="64" t="str">
        <f t="shared" si="198"/>
        <v>1er Auxilio, lesion leve, lesion moderada, lesion incapacitante.</v>
      </c>
      <c r="K114" s="78">
        <v>3</v>
      </c>
      <c r="L114" s="78" t="s">
        <v>31</v>
      </c>
      <c r="M114" s="78">
        <f t="shared" si="146"/>
        <v>13</v>
      </c>
      <c r="N114" s="65" t="str">
        <f t="shared" si="199"/>
        <v>Medio</v>
      </c>
      <c r="O114" s="66"/>
      <c r="P114" s="5" t="str">
        <f t="shared" si="200"/>
        <v/>
      </c>
      <c r="Q114" s="66"/>
      <c r="R114" s="5" t="str">
        <f t="shared" si="201"/>
        <v/>
      </c>
      <c r="S114" s="67"/>
      <c r="T114" s="5" t="str">
        <f t="shared" si="202"/>
        <v/>
      </c>
      <c r="U114" s="68" t="s">
        <v>403</v>
      </c>
      <c r="V114" s="5">
        <f t="shared" si="203"/>
        <v>0.55000000000000004</v>
      </c>
      <c r="W114" s="5">
        <f t="shared" si="204"/>
        <v>11</v>
      </c>
      <c r="X114" s="5">
        <f t="shared" si="205"/>
        <v>0.55000000000000004</v>
      </c>
      <c r="Y114" s="69" t="s">
        <v>344</v>
      </c>
      <c r="Z114" s="5">
        <f t="shared" si="206"/>
        <v>0.2</v>
      </c>
      <c r="AA114" s="5">
        <f t="shared" si="207"/>
        <v>13</v>
      </c>
      <c r="AB114" s="5">
        <f t="shared" si="208"/>
        <v>0.2</v>
      </c>
      <c r="AC114" s="5">
        <f t="shared" si="112"/>
        <v>13</v>
      </c>
      <c r="AD114" s="5">
        <f t="shared" si="173"/>
        <v>5</v>
      </c>
      <c r="AE114" s="70">
        <f t="shared" si="177"/>
        <v>5</v>
      </c>
      <c r="AF114" s="5" t="str">
        <f t="shared" si="178"/>
        <v>4D</v>
      </c>
      <c r="AG114" s="66">
        <f t="shared" si="175"/>
        <v>21</v>
      </c>
      <c r="AH114" s="65" t="str">
        <f t="shared" si="174"/>
        <v>Bajo</v>
      </c>
      <c r="AI114" s="5" t="str">
        <f t="shared" si="176"/>
        <v>NO SIGNIFICATIVO</v>
      </c>
      <c r="AJ114" s="5" t="s">
        <v>441</v>
      </c>
      <c r="AK114" s="99" t="s">
        <v>382</v>
      </c>
      <c r="AN114" s="71"/>
    </row>
    <row r="115" spans="1:40" ht="342">
      <c r="A115" s="97"/>
      <c r="B115" s="298"/>
      <c r="C115" s="146" t="s">
        <v>244</v>
      </c>
      <c r="D115" s="146" t="s">
        <v>244</v>
      </c>
      <c r="E115" s="228"/>
      <c r="F115" s="228"/>
      <c r="G115" s="63">
        <v>52</v>
      </c>
      <c r="H115" s="64" t="str">
        <f t="shared" si="160"/>
        <v>Materiales Inflamables</v>
      </c>
      <c r="I115" s="64" t="str">
        <f t="shared" si="197"/>
        <v>Incendio</v>
      </c>
      <c r="J115" s="64" t="str">
        <f t="shared" si="198"/>
        <v>1er Auxilio, lesion leve, lesion moderada, posible enfermedad ocupacional, fatalidad</v>
      </c>
      <c r="K115" s="78">
        <v>2</v>
      </c>
      <c r="L115" s="78" t="s">
        <v>31</v>
      </c>
      <c r="M115" s="115">
        <f t="shared" si="146"/>
        <v>8</v>
      </c>
      <c r="N115" s="65" t="str">
        <f t="shared" si="199"/>
        <v>Alto</v>
      </c>
      <c r="O115" s="66"/>
      <c r="P115" s="5" t="str">
        <f t="shared" si="200"/>
        <v/>
      </c>
      <c r="Q115" s="66"/>
      <c r="R115" s="5" t="str">
        <f t="shared" si="201"/>
        <v/>
      </c>
      <c r="S115" s="67" t="s">
        <v>341</v>
      </c>
      <c r="T115" s="5">
        <f t="shared" si="202"/>
        <v>0.65</v>
      </c>
      <c r="U115" s="68" t="s">
        <v>403</v>
      </c>
      <c r="V115" s="5">
        <f t="shared" si="203"/>
        <v>0.55000000000000004</v>
      </c>
      <c r="W115" s="5">
        <f t="shared" si="204"/>
        <v>11</v>
      </c>
      <c r="X115" s="5">
        <f t="shared" si="205"/>
        <v>0.55000000000000004</v>
      </c>
      <c r="Y115" s="69" t="s">
        <v>344</v>
      </c>
      <c r="Z115" s="5">
        <f t="shared" si="206"/>
        <v>0.2</v>
      </c>
      <c r="AA115" s="5">
        <f t="shared" si="207"/>
        <v>13</v>
      </c>
      <c r="AB115" s="5">
        <f t="shared" si="208"/>
        <v>0.2</v>
      </c>
      <c r="AC115" s="5">
        <f t="shared" si="112"/>
        <v>18</v>
      </c>
      <c r="AD115" s="5">
        <f t="shared" si="173"/>
        <v>1</v>
      </c>
      <c r="AE115" s="70">
        <f t="shared" si="177"/>
        <v>1</v>
      </c>
      <c r="AF115" s="5" t="str">
        <f t="shared" si="178"/>
        <v>5E</v>
      </c>
      <c r="AG115" s="66">
        <f t="shared" si="175"/>
        <v>25</v>
      </c>
      <c r="AH115" s="65" t="str">
        <f t="shared" si="174"/>
        <v>Bajo</v>
      </c>
      <c r="AI115" s="5" t="str">
        <f t="shared" si="176"/>
        <v>SIGNIFICATIVO</v>
      </c>
      <c r="AJ115" s="5" t="s">
        <v>441</v>
      </c>
      <c r="AK115" s="99" t="s">
        <v>382</v>
      </c>
      <c r="AN115" s="71"/>
    </row>
    <row r="116" spans="1:40" ht="342">
      <c r="A116" s="97"/>
      <c r="B116" s="298"/>
      <c r="C116" s="146" t="s">
        <v>244</v>
      </c>
      <c r="D116" s="146" t="s">
        <v>244</v>
      </c>
      <c r="E116" s="228"/>
      <c r="F116" s="228"/>
      <c r="G116" s="63">
        <v>68</v>
      </c>
      <c r="H116" s="64" t="str">
        <f t="shared" si="160"/>
        <v>Transportar herramientas/materiales de manera incorrecta</v>
      </c>
      <c r="I116" s="64" t="str">
        <f t="shared" si="197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16" s="64" t="str">
        <f t="shared" si="198"/>
        <v>1er Auxilio, lesion leve, lesion moderada, lesion incapacitante, fatalidad</v>
      </c>
      <c r="K116" s="78">
        <v>3</v>
      </c>
      <c r="L116" s="78" t="s">
        <v>31</v>
      </c>
      <c r="M116" s="78">
        <f t="shared" si="146"/>
        <v>13</v>
      </c>
      <c r="N116" s="65" t="str">
        <f t="shared" si="199"/>
        <v>Medio</v>
      </c>
      <c r="O116" s="66"/>
      <c r="P116" s="5" t="str">
        <f t="shared" si="200"/>
        <v/>
      </c>
      <c r="Q116" s="66"/>
      <c r="R116" s="5" t="str">
        <f t="shared" si="201"/>
        <v/>
      </c>
      <c r="S116" s="67"/>
      <c r="T116" s="5" t="str">
        <f t="shared" si="202"/>
        <v/>
      </c>
      <c r="U116" s="68" t="s">
        <v>403</v>
      </c>
      <c r="V116" s="5">
        <f t="shared" si="203"/>
        <v>0.55000000000000004</v>
      </c>
      <c r="W116" s="5">
        <f t="shared" si="204"/>
        <v>11</v>
      </c>
      <c r="X116" s="5">
        <f t="shared" si="205"/>
        <v>0.55000000000000004</v>
      </c>
      <c r="Y116" s="69" t="s">
        <v>344</v>
      </c>
      <c r="Z116" s="5">
        <f t="shared" si="206"/>
        <v>0.2</v>
      </c>
      <c r="AA116" s="5">
        <f t="shared" si="207"/>
        <v>13</v>
      </c>
      <c r="AB116" s="5">
        <f t="shared" si="208"/>
        <v>0.2</v>
      </c>
      <c r="AC116" s="5">
        <f t="shared" si="112"/>
        <v>13</v>
      </c>
      <c r="AD116" s="5">
        <f t="shared" si="173"/>
        <v>5</v>
      </c>
      <c r="AE116" s="70">
        <f t="shared" si="177"/>
        <v>5</v>
      </c>
      <c r="AF116" s="5" t="str">
        <f t="shared" si="178"/>
        <v>4D</v>
      </c>
      <c r="AG116" s="66">
        <f t="shared" si="175"/>
        <v>21</v>
      </c>
      <c r="AH116" s="65" t="str">
        <f t="shared" si="174"/>
        <v>Bajo</v>
      </c>
      <c r="AI116" s="5" t="str">
        <f t="shared" si="176"/>
        <v>NO SIGNIFICATIVO</v>
      </c>
      <c r="AJ116" s="5" t="s">
        <v>441</v>
      </c>
      <c r="AK116" s="99" t="s">
        <v>382</v>
      </c>
      <c r="AN116" s="71"/>
    </row>
    <row r="117" spans="1:40" ht="342">
      <c r="A117" s="97"/>
      <c r="B117" s="298"/>
      <c r="C117" s="146" t="s">
        <v>244</v>
      </c>
      <c r="D117" s="146" t="s">
        <v>244</v>
      </c>
      <c r="E117" s="228"/>
      <c r="F117" s="228"/>
      <c r="G117" s="63">
        <v>73</v>
      </c>
      <c r="H117" s="64" t="str">
        <f t="shared" si="160"/>
        <v>Colocación incorrecta</v>
      </c>
      <c r="I117" s="64" t="str">
        <f t="shared" si="197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17" s="64" t="str">
        <f t="shared" si="198"/>
        <v>1er Auxilio, lesion leve, lesion moderada, lesion incapacitante, fatalidad</v>
      </c>
      <c r="K117" s="78">
        <v>3</v>
      </c>
      <c r="L117" s="78" t="s">
        <v>31</v>
      </c>
      <c r="M117" s="78">
        <f t="shared" si="146"/>
        <v>13</v>
      </c>
      <c r="N117" s="65" t="str">
        <f t="shared" si="199"/>
        <v>Medio</v>
      </c>
      <c r="O117" s="66"/>
      <c r="P117" s="5" t="str">
        <f t="shared" si="200"/>
        <v/>
      </c>
      <c r="Q117" s="66"/>
      <c r="R117" s="5" t="str">
        <f t="shared" si="201"/>
        <v/>
      </c>
      <c r="S117" s="67"/>
      <c r="T117" s="5" t="str">
        <f t="shared" si="202"/>
        <v/>
      </c>
      <c r="U117" s="68" t="s">
        <v>403</v>
      </c>
      <c r="V117" s="5">
        <f t="shared" si="203"/>
        <v>0.55000000000000004</v>
      </c>
      <c r="W117" s="5">
        <f t="shared" si="204"/>
        <v>11</v>
      </c>
      <c r="X117" s="5">
        <f t="shared" si="205"/>
        <v>0.55000000000000004</v>
      </c>
      <c r="Y117" s="69" t="s">
        <v>344</v>
      </c>
      <c r="Z117" s="5">
        <f t="shared" si="206"/>
        <v>0.2</v>
      </c>
      <c r="AA117" s="5">
        <f t="shared" si="207"/>
        <v>13</v>
      </c>
      <c r="AB117" s="5">
        <f t="shared" si="208"/>
        <v>0.2</v>
      </c>
      <c r="AC117" s="5">
        <f t="shared" si="112"/>
        <v>13</v>
      </c>
      <c r="AD117" s="5">
        <f t="shared" si="173"/>
        <v>5</v>
      </c>
      <c r="AE117" s="70">
        <f t="shared" si="177"/>
        <v>5</v>
      </c>
      <c r="AF117" s="5" t="str">
        <f t="shared" si="178"/>
        <v>4D</v>
      </c>
      <c r="AG117" s="66">
        <f t="shared" si="175"/>
        <v>21</v>
      </c>
      <c r="AH117" s="65" t="str">
        <f t="shared" si="174"/>
        <v>Bajo</v>
      </c>
      <c r="AI117" s="5" t="str">
        <f t="shared" si="176"/>
        <v>NO SIGNIFICATIVO</v>
      </c>
      <c r="AJ117" s="5" t="s">
        <v>441</v>
      </c>
      <c r="AK117" s="99" t="s">
        <v>382</v>
      </c>
      <c r="AN117" s="71"/>
    </row>
    <row r="118" spans="1:40" ht="356.25">
      <c r="A118" s="97"/>
      <c r="B118" s="298"/>
      <c r="C118" s="146" t="s">
        <v>244</v>
      </c>
      <c r="D118" s="146" t="s">
        <v>244</v>
      </c>
      <c r="E118" s="228"/>
      <c r="F118" s="228"/>
      <c r="G118" s="63">
        <v>7</v>
      </c>
      <c r="H118" s="64" t="str">
        <f t="shared" si="160"/>
        <v>Ventilación inadecuada</v>
      </c>
      <c r="I118" s="64" t="str">
        <f t="shared" si="197"/>
        <v>Exposición a Ventilación deficiente/inadecuada</v>
      </c>
      <c r="J118" s="64" t="str">
        <f t="shared" si="198"/>
        <v>Posible enfermedad No Ocupacional, posible enfermedad ocupacional</v>
      </c>
      <c r="K118" s="78">
        <v>2</v>
      </c>
      <c r="L118" s="78" t="s">
        <v>31</v>
      </c>
      <c r="M118" s="115">
        <f t="shared" si="146"/>
        <v>8</v>
      </c>
      <c r="N118" s="65" t="str">
        <f t="shared" si="199"/>
        <v>Alto</v>
      </c>
      <c r="O118" s="66"/>
      <c r="P118" s="5" t="str">
        <f t="shared" si="200"/>
        <v/>
      </c>
      <c r="Q118" s="66"/>
      <c r="R118" s="5" t="str">
        <f t="shared" si="201"/>
        <v/>
      </c>
      <c r="S118" s="67" t="s">
        <v>349</v>
      </c>
      <c r="T118" s="5">
        <f t="shared" si="202"/>
        <v>0.65</v>
      </c>
      <c r="U118" s="68" t="s">
        <v>404</v>
      </c>
      <c r="V118" s="5">
        <f t="shared" si="203"/>
        <v>0.55000000000000004</v>
      </c>
      <c r="W118" s="5">
        <f t="shared" si="204"/>
        <v>11</v>
      </c>
      <c r="X118" s="5">
        <f t="shared" si="205"/>
        <v>0.55000000000000004</v>
      </c>
      <c r="Y118" s="69" t="s">
        <v>344</v>
      </c>
      <c r="Z118" s="5">
        <f t="shared" si="206"/>
        <v>0.2</v>
      </c>
      <c r="AA118" s="5">
        <f t="shared" si="207"/>
        <v>13</v>
      </c>
      <c r="AB118" s="5">
        <f t="shared" si="208"/>
        <v>0.2</v>
      </c>
      <c r="AC118" s="5">
        <f t="shared" si="112"/>
        <v>18</v>
      </c>
      <c r="AD118" s="5">
        <f t="shared" si="173"/>
        <v>1</v>
      </c>
      <c r="AE118" s="70">
        <f t="shared" si="177"/>
        <v>1</v>
      </c>
      <c r="AF118" s="5" t="str">
        <f t="shared" si="178"/>
        <v>5E</v>
      </c>
      <c r="AG118" s="66">
        <f t="shared" si="175"/>
        <v>25</v>
      </c>
      <c r="AH118" s="65" t="str">
        <f t="shared" si="174"/>
        <v>Bajo</v>
      </c>
      <c r="AI118" s="5" t="str">
        <f t="shared" si="176"/>
        <v>SIGNIFICATIVO</v>
      </c>
      <c r="AJ118" s="5" t="s">
        <v>441</v>
      </c>
      <c r="AK118" s="99" t="s">
        <v>382</v>
      </c>
      <c r="AN118" s="71"/>
    </row>
    <row r="119" spans="1:40" ht="342">
      <c r="A119" s="97"/>
      <c r="B119" s="298"/>
      <c r="C119" s="146" t="s">
        <v>244</v>
      </c>
      <c r="D119" s="146" t="s">
        <v>244</v>
      </c>
      <c r="E119" s="228"/>
      <c r="F119" s="228"/>
      <c r="G119" s="63">
        <v>9</v>
      </c>
      <c r="H119" s="64" t="str">
        <f t="shared" si="160"/>
        <v>Sustancias químicas liquidas</v>
      </c>
      <c r="I119" s="64" t="str">
        <f t="shared" si="197"/>
        <v>Contacto de la Piel  con sustancias  o agentes dañinos</v>
      </c>
      <c r="J119" s="64" t="str">
        <f t="shared" si="198"/>
        <v>1er Auxilio, lesion leve, lesion moderada, posible enfermedad no ocupacional, posible enfermedad ocupacional</v>
      </c>
      <c r="K119" s="78">
        <v>3</v>
      </c>
      <c r="L119" s="78" t="s">
        <v>31</v>
      </c>
      <c r="M119" s="78">
        <f t="shared" si="146"/>
        <v>13</v>
      </c>
      <c r="N119" s="65" t="str">
        <f t="shared" si="199"/>
        <v>Medio</v>
      </c>
      <c r="O119" s="66"/>
      <c r="P119" s="5" t="str">
        <f t="shared" si="200"/>
        <v/>
      </c>
      <c r="Q119" s="66"/>
      <c r="R119" s="5" t="str">
        <f t="shared" si="201"/>
        <v/>
      </c>
      <c r="S119" s="67" t="s">
        <v>334</v>
      </c>
      <c r="T119" s="5">
        <f t="shared" si="202"/>
        <v>0.65</v>
      </c>
      <c r="U119" s="68" t="s">
        <v>403</v>
      </c>
      <c r="V119" s="5">
        <f t="shared" si="203"/>
        <v>0.55000000000000004</v>
      </c>
      <c r="W119" s="5">
        <f t="shared" si="204"/>
        <v>11</v>
      </c>
      <c r="X119" s="5">
        <f t="shared" si="205"/>
        <v>0.55000000000000004</v>
      </c>
      <c r="Y119" s="69" t="s">
        <v>344</v>
      </c>
      <c r="Z119" s="5">
        <f t="shared" si="206"/>
        <v>0.2</v>
      </c>
      <c r="AA119" s="5">
        <f t="shared" si="207"/>
        <v>13</v>
      </c>
      <c r="AB119" s="5">
        <f t="shared" si="208"/>
        <v>0.2</v>
      </c>
      <c r="AC119" s="5">
        <f t="shared" si="112"/>
        <v>13</v>
      </c>
      <c r="AD119" s="5">
        <f t="shared" si="173"/>
        <v>1</v>
      </c>
      <c r="AE119" s="70">
        <f t="shared" si="177"/>
        <v>1</v>
      </c>
      <c r="AF119" s="5" t="str">
        <f t="shared" si="178"/>
        <v>5E</v>
      </c>
      <c r="AG119" s="66">
        <f t="shared" si="175"/>
        <v>25</v>
      </c>
      <c r="AH119" s="65" t="str">
        <f t="shared" si="174"/>
        <v>Bajo</v>
      </c>
      <c r="AI119" s="5" t="str">
        <f t="shared" si="176"/>
        <v>NO SIGNIFICATIVO</v>
      </c>
      <c r="AJ119" s="5" t="s">
        <v>441</v>
      </c>
      <c r="AK119" s="99" t="s">
        <v>382</v>
      </c>
      <c r="AN119" s="71"/>
    </row>
    <row r="120" spans="1:40" ht="342">
      <c r="A120" s="97"/>
      <c r="B120" s="298"/>
      <c r="C120" s="146" t="s">
        <v>244</v>
      </c>
      <c r="D120" s="146" t="s">
        <v>244</v>
      </c>
      <c r="E120" s="228"/>
      <c r="F120" s="228"/>
      <c r="G120" s="63">
        <v>36</v>
      </c>
      <c r="H120" s="64" t="str">
        <f t="shared" si="160"/>
        <v>Congestión o espacios restringidos</v>
      </c>
      <c r="I120" s="64" t="str">
        <f t="shared" si="197"/>
        <v>Golpeado contra (Chocar contra algo); caída al mismo nivel)</v>
      </c>
      <c r="J120" s="64" t="str">
        <f t="shared" si="198"/>
        <v>1er Auxilio, lesion leve, lesion moderada.</v>
      </c>
      <c r="K120" s="78">
        <v>3</v>
      </c>
      <c r="L120" s="78" t="s">
        <v>31</v>
      </c>
      <c r="M120" s="78">
        <f t="shared" si="146"/>
        <v>13</v>
      </c>
      <c r="N120" s="65" t="str">
        <f t="shared" si="199"/>
        <v>Medio</v>
      </c>
      <c r="O120" s="66"/>
      <c r="P120" s="5" t="str">
        <f t="shared" si="200"/>
        <v/>
      </c>
      <c r="Q120" s="66"/>
      <c r="R120" s="5" t="str">
        <f t="shared" si="201"/>
        <v/>
      </c>
      <c r="S120" s="67" t="s">
        <v>359</v>
      </c>
      <c r="T120" s="5">
        <f t="shared" si="202"/>
        <v>0.65</v>
      </c>
      <c r="U120" s="68" t="s">
        <v>403</v>
      </c>
      <c r="V120" s="5">
        <f t="shared" si="203"/>
        <v>0.55000000000000004</v>
      </c>
      <c r="W120" s="5">
        <f t="shared" si="204"/>
        <v>11</v>
      </c>
      <c r="X120" s="5">
        <f t="shared" si="205"/>
        <v>0.55000000000000004</v>
      </c>
      <c r="Y120" s="69" t="s">
        <v>344</v>
      </c>
      <c r="Z120" s="5">
        <f t="shared" si="206"/>
        <v>0.2</v>
      </c>
      <c r="AA120" s="5">
        <f t="shared" si="207"/>
        <v>13</v>
      </c>
      <c r="AB120" s="5">
        <f t="shared" si="208"/>
        <v>0.2</v>
      </c>
      <c r="AC120" s="5">
        <f t="shared" si="112"/>
        <v>13</v>
      </c>
      <c r="AD120" s="5">
        <f t="shared" si="173"/>
        <v>1</v>
      </c>
      <c r="AE120" s="70">
        <f t="shared" si="177"/>
        <v>1</v>
      </c>
      <c r="AF120" s="5" t="str">
        <f t="shared" si="178"/>
        <v>5E</v>
      </c>
      <c r="AG120" s="66">
        <f t="shared" si="175"/>
        <v>25</v>
      </c>
      <c r="AH120" s="65" t="str">
        <f t="shared" si="174"/>
        <v>Bajo</v>
      </c>
      <c r="AI120" s="5" t="str">
        <f t="shared" si="176"/>
        <v>NO SIGNIFICATIVO</v>
      </c>
      <c r="AJ120" s="5" t="s">
        <v>441</v>
      </c>
      <c r="AK120" s="99" t="s">
        <v>382</v>
      </c>
      <c r="AN120" s="71"/>
    </row>
    <row r="121" spans="1:40" ht="342">
      <c r="A121" s="97"/>
      <c r="B121" s="298"/>
      <c r="C121" s="146" t="s">
        <v>244</v>
      </c>
      <c r="D121" s="146" t="s">
        <v>244</v>
      </c>
      <c r="E121" s="228"/>
      <c r="F121" s="228"/>
      <c r="G121" s="63">
        <v>44</v>
      </c>
      <c r="H121" s="64" t="str">
        <f t="shared" si="160"/>
        <v>Espacio abierto sin bloqueo</v>
      </c>
      <c r="I121" s="64" t="str">
        <f t="shared" ref="I121:I123" si="209">VLOOKUP(G121,PELIGRO,5,0)</f>
        <v>Caída a distinto nivel</v>
      </c>
      <c r="J121" s="64" t="str">
        <f t="shared" ref="J121:J123" si="210">VLOOKUP(G121,PELIGRO,7,0)</f>
        <v>1er Auxilio, lesion leve, lesion moderada, lesion incapacitante, fatalidad</v>
      </c>
      <c r="K121" s="78">
        <v>2</v>
      </c>
      <c r="L121" s="78" t="s">
        <v>31</v>
      </c>
      <c r="M121" s="115">
        <f t="shared" si="146"/>
        <v>8</v>
      </c>
      <c r="N121" s="65" t="str">
        <f t="shared" ref="N121:N123" si="211">IF(M121="","",IF(AND(OR(M121&gt;16,M121=16),OR(M121&lt;25,M121=25)),"Bajo",IF(AND(OR(M121&gt;9,M121=9),OR(M121&lt;15,M121=15)),"Medio",IF(AND(OR(M121&gt;1,M121=1),OR(M121&lt;8,M121=8)),"Alto"))))</f>
        <v>Alto</v>
      </c>
      <c r="O121" s="66"/>
      <c r="P121" s="5" t="str">
        <f t="shared" ref="P121:P123" si="212">IF(O121="", "",$P$18)</f>
        <v/>
      </c>
      <c r="Q121" s="66"/>
      <c r="R121" s="5" t="str">
        <f t="shared" ref="R121:R123" si="213">IF(Q121="", "",$R$18)</f>
        <v/>
      </c>
      <c r="S121" s="67" t="s">
        <v>340</v>
      </c>
      <c r="T121" s="5">
        <f t="shared" ref="T121:T123" si="214">IF(S121="", "",$T$18)</f>
        <v>0.65</v>
      </c>
      <c r="U121" s="68" t="s">
        <v>403</v>
      </c>
      <c r="V121" s="5">
        <f t="shared" ref="V121:V123" si="215">IF(U121="", "",X121)</f>
        <v>0.55000000000000004</v>
      </c>
      <c r="W121" s="5">
        <f t="shared" ref="W121:W123" si="216">IF(U121="","",LEN(U121)-LEN(SUBSTITUTE(U121,"•","")))</f>
        <v>11</v>
      </c>
      <c r="X121" s="5">
        <f t="shared" ref="X121:X123" si="217">IF(W121="","",IF(W121=1,0.25,IF(AND(OR(W121&gt;2,W121=2),OR(W121&lt;4,W121=4)),0.4,IF(OR(W121&gt;5,W121=5),0.55))))</f>
        <v>0.55000000000000004</v>
      </c>
      <c r="Y121" s="69" t="s">
        <v>344</v>
      </c>
      <c r="Z121" s="5">
        <f t="shared" ref="Z121:Z123" si="218">IF(Y121="", "",AB121)</f>
        <v>0.2</v>
      </c>
      <c r="AA121" s="5">
        <f t="shared" ref="AA121:AA123" si="219">IF(Y121="","",LEN(Y121)-LEN(SUBSTITUTE(Y121,"•","")))</f>
        <v>13</v>
      </c>
      <c r="AB121" s="5">
        <f t="shared" ref="AB121:AB123" si="220">IF(AA121="","",IF(AA121=1,0.05,IF(AND(OR(AA121&gt;2,AA121=2),OR(AA121&lt;4,AA121=4)),0.12,IF(OR(AA121&gt;5,AA121=5),0.2))))</f>
        <v>0.2</v>
      </c>
      <c r="AC121" s="5">
        <f t="shared" si="112"/>
        <v>18</v>
      </c>
      <c r="AD121" s="5">
        <v>12</v>
      </c>
      <c r="AE121" s="70">
        <f t="shared" si="177"/>
        <v>12</v>
      </c>
      <c r="AF121" s="5" t="str">
        <f t="shared" si="178"/>
        <v>4B</v>
      </c>
      <c r="AG121" s="66">
        <f t="shared" si="175"/>
        <v>14</v>
      </c>
      <c r="AH121" s="65" t="str">
        <f t="shared" si="174"/>
        <v>Medio</v>
      </c>
      <c r="AI121" s="5" t="str">
        <f t="shared" si="176"/>
        <v>SIGNIFICATIVO</v>
      </c>
      <c r="AJ121" s="5" t="s">
        <v>441</v>
      </c>
      <c r="AK121" s="99" t="s">
        <v>382</v>
      </c>
      <c r="AN121" s="71"/>
    </row>
    <row r="122" spans="1:40" ht="342">
      <c r="A122" s="97"/>
      <c r="B122" s="298"/>
      <c r="C122" s="146" t="s">
        <v>244</v>
      </c>
      <c r="D122" s="146" t="s">
        <v>244</v>
      </c>
      <c r="E122" s="228"/>
      <c r="F122" s="228"/>
      <c r="G122" s="63">
        <v>47</v>
      </c>
      <c r="H122" s="64" t="str">
        <f t="shared" si="160"/>
        <v>Superficie Resbaladiza</v>
      </c>
      <c r="I122" s="64" t="str">
        <f t="shared" si="209"/>
        <v>Caída a mismo nivel</v>
      </c>
      <c r="J122" s="64" t="str">
        <f t="shared" si="210"/>
        <v>1er Auxilio, lesion leve, lesion moderada, lesion incapacitante</v>
      </c>
      <c r="K122" s="78">
        <v>3</v>
      </c>
      <c r="L122" s="78" t="s">
        <v>31</v>
      </c>
      <c r="M122" s="78">
        <f t="shared" si="146"/>
        <v>13</v>
      </c>
      <c r="N122" s="65" t="str">
        <f t="shared" si="211"/>
        <v>Medio</v>
      </c>
      <c r="O122" s="66"/>
      <c r="P122" s="5" t="str">
        <f t="shared" si="212"/>
        <v/>
      </c>
      <c r="Q122" s="66"/>
      <c r="R122" s="5" t="str">
        <f t="shared" si="213"/>
        <v/>
      </c>
      <c r="S122" s="67"/>
      <c r="T122" s="5" t="str">
        <f t="shared" si="214"/>
        <v/>
      </c>
      <c r="U122" s="68" t="s">
        <v>403</v>
      </c>
      <c r="V122" s="5">
        <f t="shared" si="215"/>
        <v>0.55000000000000004</v>
      </c>
      <c r="W122" s="5">
        <f t="shared" si="216"/>
        <v>11</v>
      </c>
      <c r="X122" s="5">
        <f t="shared" si="217"/>
        <v>0.55000000000000004</v>
      </c>
      <c r="Y122" s="69" t="s">
        <v>344</v>
      </c>
      <c r="Z122" s="5">
        <f t="shared" si="218"/>
        <v>0.2</v>
      </c>
      <c r="AA122" s="5">
        <f t="shared" si="219"/>
        <v>13</v>
      </c>
      <c r="AB122" s="5">
        <f t="shared" si="220"/>
        <v>0.2</v>
      </c>
      <c r="AC122" s="5">
        <f t="shared" ref="AC122:AC185" si="221">IF(K122="","",IF(L122="","",VLOOKUP(CONCATENATE(K122,L122),$AY$3:$AZ$51,2,FALSE)))</f>
        <v>13</v>
      </c>
      <c r="AD122" s="5">
        <f t="shared" ref="AD122" si="222">ROUND(IF(COUNT(P122,R122,T122,V122,Z122)=0,"", IF(  (MAX(P122,R122,T122,V122,Z122)+ (0.5*(SUM(P122,R122,T122,V122,Z122)-MAX(P122,R122,T122,V122,Z122))))&gt;0.951, (1-0.95)*AC122,(1-( (MAX(P122,R122,T122,V122,Z122))+0.5*(SUM(P122,R122,T122,V122,Z122)-MAX(P122,R122,T122,V122,Z122))))*AC122)),0)</f>
        <v>5</v>
      </c>
      <c r="AE122" s="70">
        <f t="shared" si="177"/>
        <v>5</v>
      </c>
      <c r="AF122" s="5" t="str">
        <f t="shared" si="178"/>
        <v>4D</v>
      </c>
      <c r="AG122" s="66">
        <f t="shared" si="175"/>
        <v>21</v>
      </c>
      <c r="AH122" s="65" t="str">
        <f t="shared" si="174"/>
        <v>Bajo</v>
      </c>
      <c r="AI122" s="5" t="str">
        <f t="shared" si="176"/>
        <v>NO SIGNIFICATIVO</v>
      </c>
      <c r="AJ122" s="5" t="s">
        <v>441</v>
      </c>
      <c r="AK122" s="99" t="s">
        <v>382</v>
      </c>
      <c r="AN122" s="71"/>
    </row>
    <row r="123" spans="1:40" ht="342">
      <c r="A123" s="97"/>
      <c r="B123" s="298"/>
      <c r="C123" s="146" t="s">
        <v>244</v>
      </c>
      <c r="D123" s="146" t="s">
        <v>244</v>
      </c>
      <c r="E123" s="228"/>
      <c r="F123" s="228"/>
      <c r="G123" s="63">
        <v>49</v>
      </c>
      <c r="H123" s="64" t="str">
        <f t="shared" si="160"/>
        <v>Energía Eléctrica (estática/Continua)</v>
      </c>
      <c r="I123" s="64" t="str">
        <f t="shared" si="209"/>
        <v>Contacto directo / indirecto / inducción con energía eléctrica</v>
      </c>
      <c r="J123" s="64" t="str">
        <f t="shared" si="210"/>
        <v>1er Auxilio, lesion leve, lesion moderada, posible enfermedad ocupacional, fatalidad</v>
      </c>
      <c r="K123" s="78">
        <v>2</v>
      </c>
      <c r="L123" s="78" t="s">
        <v>31</v>
      </c>
      <c r="M123" s="115">
        <f t="shared" si="146"/>
        <v>8</v>
      </c>
      <c r="N123" s="65" t="str">
        <f t="shared" si="211"/>
        <v>Alto</v>
      </c>
      <c r="O123" s="66"/>
      <c r="P123" s="5" t="str">
        <f t="shared" si="212"/>
        <v/>
      </c>
      <c r="Q123" s="66"/>
      <c r="R123" s="5" t="str">
        <f t="shared" si="213"/>
        <v/>
      </c>
      <c r="S123" s="67" t="s">
        <v>360</v>
      </c>
      <c r="T123" s="5">
        <f t="shared" si="214"/>
        <v>0.65</v>
      </c>
      <c r="U123" s="68" t="s">
        <v>403</v>
      </c>
      <c r="V123" s="5">
        <f t="shared" si="215"/>
        <v>0.55000000000000004</v>
      </c>
      <c r="W123" s="5">
        <f t="shared" si="216"/>
        <v>11</v>
      </c>
      <c r="X123" s="5">
        <f t="shared" si="217"/>
        <v>0.55000000000000004</v>
      </c>
      <c r="Y123" s="69" t="s">
        <v>344</v>
      </c>
      <c r="Z123" s="5">
        <f t="shared" si="218"/>
        <v>0.2</v>
      </c>
      <c r="AA123" s="5">
        <f t="shared" si="219"/>
        <v>13</v>
      </c>
      <c r="AB123" s="5">
        <f t="shared" si="220"/>
        <v>0.2</v>
      </c>
      <c r="AC123" s="5">
        <f t="shared" si="221"/>
        <v>18</v>
      </c>
      <c r="AD123" s="5">
        <v>14</v>
      </c>
      <c r="AE123" s="70">
        <f t="shared" si="177"/>
        <v>14</v>
      </c>
      <c r="AF123" s="5" t="str">
        <f t="shared" si="178"/>
        <v>2D</v>
      </c>
      <c r="AG123" s="66">
        <f t="shared" si="175"/>
        <v>12</v>
      </c>
      <c r="AH123" s="65" t="str">
        <f t="shared" si="174"/>
        <v>Medio</v>
      </c>
      <c r="AI123" s="5" t="str">
        <f t="shared" si="176"/>
        <v>SIGNIFICATIVO</v>
      </c>
      <c r="AJ123" s="5" t="s">
        <v>441</v>
      </c>
      <c r="AK123" s="99" t="s">
        <v>382</v>
      </c>
      <c r="AN123" s="71"/>
    </row>
    <row r="124" spans="1:40" ht="384.75">
      <c r="A124" s="97"/>
      <c r="B124" s="298"/>
      <c r="C124" s="146" t="s">
        <v>244</v>
      </c>
      <c r="D124" s="146" t="s">
        <v>244</v>
      </c>
      <c r="E124" s="228"/>
      <c r="F124" s="228"/>
      <c r="G124" s="63">
        <v>8</v>
      </c>
      <c r="H124" s="64" t="str">
        <f t="shared" si="160"/>
        <v>Polvo /Material Particulado)</v>
      </c>
      <c r="I124" s="64" t="str">
        <f t="shared" si="161"/>
        <v>Inhalación de Polvo /Material Particulado), Contacto de la Vista con sustancias o agentes dañinos.</v>
      </c>
      <c r="J124" s="64" t="str">
        <f t="shared" si="162"/>
        <v>1er Auxilio, lesion leve, lesion moderada, posible enfermedad no ocupacional, posible enfermedad ocupacional</v>
      </c>
      <c r="K124" s="78">
        <v>3</v>
      </c>
      <c r="L124" s="78" t="s">
        <v>31</v>
      </c>
      <c r="M124" s="78">
        <f t="shared" si="146"/>
        <v>13</v>
      </c>
      <c r="N124" s="65" t="str">
        <f t="shared" si="19"/>
        <v>Medio</v>
      </c>
      <c r="O124" s="66"/>
      <c r="P124" s="5" t="str">
        <f t="shared" si="7"/>
        <v/>
      </c>
      <c r="Q124" s="66"/>
      <c r="R124" s="5" t="str">
        <f t="shared" si="8"/>
        <v/>
      </c>
      <c r="S124" s="67" t="s">
        <v>350</v>
      </c>
      <c r="T124" s="5">
        <f t="shared" si="9"/>
        <v>0.65</v>
      </c>
      <c r="U124" s="68" t="s">
        <v>396</v>
      </c>
      <c r="V124" s="5">
        <f t="shared" si="10"/>
        <v>0.55000000000000004</v>
      </c>
      <c r="W124" s="5">
        <f t="shared" si="20"/>
        <v>11</v>
      </c>
      <c r="X124" s="5">
        <f t="shared" si="21"/>
        <v>0.55000000000000004</v>
      </c>
      <c r="Y124" s="69" t="s">
        <v>344</v>
      </c>
      <c r="Z124" s="5">
        <f t="shared" si="13"/>
        <v>0.2</v>
      </c>
      <c r="AA124" s="5">
        <f t="shared" si="22"/>
        <v>13</v>
      </c>
      <c r="AB124" s="5">
        <f t="shared" si="23"/>
        <v>0.2</v>
      </c>
      <c r="AC124" s="5">
        <f t="shared" si="221"/>
        <v>13</v>
      </c>
      <c r="AD124" s="5">
        <f t="shared" ref="AD124" si="223">ROUND(IF(COUNT(P124,R124,T124,V124,Z124)=0,"", IF(  (MAX(P124,R124,T124,V124,Z124)+ (0.5*(SUM(P124,R124,T124,V124,Z124)-MAX(P124,R124,T124,V124,Z124))))&gt;0.951, (1-0.95)*AC124,(1-( (MAX(P124,R124,T124,V124,Z124))+0.5*(SUM(P124,R124,T124,V124,Z124)-MAX(P124,R124,T124,V124,Z124))))*AC124)),0)</f>
        <v>1</v>
      </c>
      <c r="AE124" s="70">
        <f t="shared" si="177"/>
        <v>1</v>
      </c>
      <c r="AF124" s="5" t="str">
        <f t="shared" si="178"/>
        <v>5E</v>
      </c>
      <c r="AG124" s="66">
        <f t="shared" si="175"/>
        <v>25</v>
      </c>
      <c r="AH124" s="65" t="str">
        <f t="shared" si="174"/>
        <v>Bajo</v>
      </c>
      <c r="AI124" s="5" t="str">
        <f t="shared" si="176"/>
        <v>NO SIGNIFICATIVO</v>
      </c>
      <c r="AJ124" s="5" t="s">
        <v>441</v>
      </c>
      <c r="AK124" s="99" t="s">
        <v>382</v>
      </c>
      <c r="AN124" s="71"/>
    </row>
    <row r="125" spans="1:40" ht="299.25">
      <c r="A125" s="97"/>
      <c r="B125" s="298"/>
      <c r="C125" s="146" t="s">
        <v>244</v>
      </c>
      <c r="D125" s="146" t="s">
        <v>244</v>
      </c>
      <c r="E125" s="228" t="s">
        <v>315</v>
      </c>
      <c r="F125" s="228" t="s">
        <v>245</v>
      </c>
      <c r="G125" s="63">
        <v>46</v>
      </c>
      <c r="H125" s="64" t="str">
        <f t="shared" si="160"/>
        <v>Explosivos</v>
      </c>
      <c r="I125" s="64" t="str">
        <f t="shared" si="161"/>
        <v>Explosión</v>
      </c>
      <c r="J125" s="64" t="str">
        <f t="shared" si="162"/>
        <v>1er Auxilio, lesion leve, lesion moderada, lesion incapacitante, fatalidad</v>
      </c>
      <c r="K125" s="78">
        <v>2</v>
      </c>
      <c r="L125" s="78" t="s">
        <v>31</v>
      </c>
      <c r="M125" s="115">
        <f t="shared" si="146"/>
        <v>8</v>
      </c>
      <c r="N125" s="65" t="str">
        <f t="shared" si="19"/>
        <v>Alto</v>
      </c>
      <c r="O125" s="66"/>
      <c r="P125" s="5" t="str">
        <f t="shared" si="7"/>
        <v/>
      </c>
      <c r="Q125" s="66"/>
      <c r="R125" s="5" t="str">
        <f t="shared" si="8"/>
        <v/>
      </c>
      <c r="S125" s="67"/>
      <c r="T125" s="5" t="str">
        <f t="shared" si="9"/>
        <v/>
      </c>
      <c r="U125" s="68" t="s">
        <v>405</v>
      </c>
      <c r="V125" s="5">
        <f t="shared" si="10"/>
        <v>0.55000000000000004</v>
      </c>
      <c r="W125" s="5">
        <f t="shared" si="20"/>
        <v>10</v>
      </c>
      <c r="X125" s="5">
        <f t="shared" si="21"/>
        <v>0.55000000000000004</v>
      </c>
      <c r="Y125" s="69" t="s">
        <v>240</v>
      </c>
      <c r="Z125" s="5">
        <f t="shared" si="13"/>
        <v>0.2</v>
      </c>
      <c r="AA125" s="5">
        <f t="shared" si="22"/>
        <v>13</v>
      </c>
      <c r="AB125" s="5">
        <f t="shared" si="23"/>
        <v>0.2</v>
      </c>
      <c r="AC125" s="5">
        <f t="shared" si="221"/>
        <v>18</v>
      </c>
      <c r="AD125" s="5">
        <f t="shared" ref="AD125:AD159" si="224">ROUND(IF(COUNT(P125,R125,T125,V125,Z125)=0,"", IF(  (MAX(P125,R125,T125,V125,Z125)+ (0.5*(SUM(P125,R125,T125,V125,Z125)-MAX(P125,R125,T125,V125,Z125))))&gt;0.951, (1-0.95)*AC125,(1-( (MAX(P125,R125,T125,V125,Z125))+0.5*(SUM(P125,R125,T125,V125,Z125)-MAX(P125,R125,T125,V125,Z125))))*AC125)),0)</f>
        <v>6</v>
      </c>
      <c r="AE125" s="70">
        <f t="shared" si="177"/>
        <v>6</v>
      </c>
      <c r="AF125" s="5" t="str">
        <f t="shared" si="178"/>
        <v>3E</v>
      </c>
      <c r="AG125" s="66">
        <f t="shared" si="175"/>
        <v>20</v>
      </c>
      <c r="AH125" s="65" t="str">
        <f t="shared" si="174"/>
        <v>Bajo</v>
      </c>
      <c r="AI125" s="5" t="str">
        <f t="shared" si="176"/>
        <v>SIGNIFICATIVO</v>
      </c>
      <c r="AJ125" s="5" t="s">
        <v>441</v>
      </c>
      <c r="AK125" s="99" t="s">
        <v>382</v>
      </c>
      <c r="AN125" s="71"/>
    </row>
    <row r="126" spans="1:40" ht="327.75">
      <c r="A126" s="97"/>
      <c r="B126" s="298"/>
      <c r="C126" s="146" t="s">
        <v>244</v>
      </c>
      <c r="D126" s="146" t="s">
        <v>244</v>
      </c>
      <c r="E126" s="228"/>
      <c r="F126" s="228"/>
      <c r="G126" s="63">
        <v>41</v>
      </c>
      <c r="H126" s="64" t="str">
        <f t="shared" si="160"/>
        <v>Rocas inestables / talud inestable</v>
      </c>
      <c r="I126" s="64" t="str">
        <f t="shared" si="161"/>
        <v>Caída de rocas; derrumbes, desplomes</v>
      </c>
      <c r="J126" s="64" t="str">
        <f t="shared" si="162"/>
        <v>1er Auxilio, lesion leve, lesion moderada, lesion incapacitante, fatalidad</v>
      </c>
      <c r="K126" s="78">
        <v>2</v>
      </c>
      <c r="L126" s="78" t="s">
        <v>38</v>
      </c>
      <c r="M126" s="115">
        <f t="shared" si="146"/>
        <v>5</v>
      </c>
      <c r="N126" s="65" t="str">
        <f t="shared" si="19"/>
        <v>Alto</v>
      </c>
      <c r="O126" s="66"/>
      <c r="P126" s="5" t="str">
        <f t="shared" si="7"/>
        <v/>
      </c>
      <c r="Q126" s="66"/>
      <c r="R126" s="5" t="str">
        <f t="shared" si="8"/>
        <v/>
      </c>
      <c r="S126" s="67" t="s">
        <v>339</v>
      </c>
      <c r="T126" s="5">
        <f t="shared" si="9"/>
        <v>0.65</v>
      </c>
      <c r="U126" s="68" t="s">
        <v>406</v>
      </c>
      <c r="V126" s="5">
        <f t="shared" si="10"/>
        <v>0.55000000000000004</v>
      </c>
      <c r="W126" s="5">
        <f t="shared" si="20"/>
        <v>11</v>
      </c>
      <c r="X126" s="5">
        <f t="shared" si="21"/>
        <v>0.55000000000000004</v>
      </c>
      <c r="Y126" s="69" t="s">
        <v>240</v>
      </c>
      <c r="Z126" s="5">
        <f t="shared" si="13"/>
        <v>0.2</v>
      </c>
      <c r="AA126" s="5">
        <f t="shared" si="22"/>
        <v>13</v>
      </c>
      <c r="AB126" s="5">
        <f t="shared" si="23"/>
        <v>0.2</v>
      </c>
      <c r="AC126" s="5">
        <f t="shared" si="221"/>
        <v>21</v>
      </c>
      <c r="AD126" s="5">
        <f t="shared" si="224"/>
        <v>1</v>
      </c>
      <c r="AE126" s="70">
        <f t="shared" si="177"/>
        <v>1</v>
      </c>
      <c r="AF126" s="5" t="str">
        <f t="shared" si="178"/>
        <v>5E</v>
      </c>
      <c r="AG126" s="66">
        <f t="shared" si="175"/>
        <v>25</v>
      </c>
      <c r="AH126" s="65" t="str">
        <f t="shared" si="174"/>
        <v>Bajo</v>
      </c>
      <c r="AI126" s="5" t="str">
        <f t="shared" si="176"/>
        <v>SIGNIFICATIVO</v>
      </c>
      <c r="AJ126" s="5" t="s">
        <v>441</v>
      </c>
      <c r="AK126" s="99" t="s">
        <v>382</v>
      </c>
      <c r="AN126" s="71"/>
    </row>
    <row r="127" spans="1:40" ht="356.25">
      <c r="A127" s="97"/>
      <c r="B127" s="298"/>
      <c r="C127" s="146" t="s">
        <v>244</v>
      </c>
      <c r="D127" s="146" t="s">
        <v>244</v>
      </c>
      <c r="E127" s="228"/>
      <c r="F127" s="228"/>
      <c r="G127" s="63">
        <v>5</v>
      </c>
      <c r="H127" s="64" t="str">
        <f t="shared" si="160"/>
        <v>Ruido</v>
      </c>
      <c r="I127" s="64" t="str">
        <f t="shared" si="161"/>
        <v>Exposición a Ruido</v>
      </c>
      <c r="J127" s="64" t="str">
        <f t="shared" si="162"/>
        <v>Posible enfermedad Ocupacional</v>
      </c>
      <c r="K127" s="78">
        <v>3</v>
      </c>
      <c r="L127" s="78" t="s">
        <v>31</v>
      </c>
      <c r="M127" s="78">
        <f t="shared" si="146"/>
        <v>13</v>
      </c>
      <c r="N127" s="65" t="str">
        <f t="shared" si="19"/>
        <v>Medio</v>
      </c>
      <c r="O127" s="66"/>
      <c r="P127" s="5" t="str">
        <f t="shared" si="7"/>
        <v/>
      </c>
      <c r="Q127" s="66"/>
      <c r="R127" s="5" t="str">
        <f t="shared" si="8"/>
        <v/>
      </c>
      <c r="S127" s="67" t="s">
        <v>302</v>
      </c>
      <c r="T127" s="5">
        <f t="shared" si="9"/>
        <v>0.65</v>
      </c>
      <c r="U127" s="68" t="s">
        <v>398</v>
      </c>
      <c r="V127" s="5">
        <f t="shared" si="10"/>
        <v>0.55000000000000004</v>
      </c>
      <c r="W127" s="5">
        <f t="shared" si="20"/>
        <v>11</v>
      </c>
      <c r="X127" s="5">
        <f t="shared" si="21"/>
        <v>0.55000000000000004</v>
      </c>
      <c r="Y127" s="69" t="s">
        <v>240</v>
      </c>
      <c r="Z127" s="5">
        <f t="shared" si="13"/>
        <v>0.2</v>
      </c>
      <c r="AA127" s="5">
        <f t="shared" si="22"/>
        <v>13</v>
      </c>
      <c r="AB127" s="5">
        <f t="shared" si="23"/>
        <v>0.2</v>
      </c>
      <c r="AC127" s="5">
        <f t="shared" si="221"/>
        <v>13</v>
      </c>
      <c r="AD127" s="5">
        <f t="shared" si="224"/>
        <v>1</v>
      </c>
      <c r="AE127" s="70">
        <f t="shared" si="177"/>
        <v>1</v>
      </c>
      <c r="AF127" s="5" t="str">
        <f t="shared" si="178"/>
        <v>5E</v>
      </c>
      <c r="AG127" s="66">
        <f t="shared" si="175"/>
        <v>25</v>
      </c>
      <c r="AH127" s="65" t="str">
        <f t="shared" si="174"/>
        <v>Bajo</v>
      </c>
      <c r="AI127" s="5" t="str">
        <f t="shared" si="176"/>
        <v>NO SIGNIFICATIVO</v>
      </c>
      <c r="AJ127" s="5" t="s">
        <v>441</v>
      </c>
      <c r="AK127" s="99" t="s">
        <v>382</v>
      </c>
      <c r="AN127" s="71"/>
    </row>
    <row r="128" spans="1:40" ht="327.75">
      <c r="A128" s="97"/>
      <c r="B128" s="298"/>
      <c r="C128" s="146" t="s">
        <v>244</v>
      </c>
      <c r="D128" s="146" t="s">
        <v>244</v>
      </c>
      <c r="E128" s="228"/>
      <c r="F128" s="228"/>
      <c r="G128" s="63">
        <v>10</v>
      </c>
      <c r="H128" s="64" t="str">
        <f t="shared" si="160"/>
        <v>Vapores/gases/humos/Neblina</v>
      </c>
      <c r="I128" s="64" t="str">
        <f t="shared" si="161"/>
        <v>Inhalación de sustancias o agentes dañinos</v>
      </c>
      <c r="J128" s="64" t="str">
        <f t="shared" si="162"/>
        <v>1er Auxilio, fatalidad, posible enfermedad no ocupacional, posible enfermedad ocupacional</v>
      </c>
      <c r="K128" s="78">
        <v>2</v>
      </c>
      <c r="L128" s="78" t="s">
        <v>31</v>
      </c>
      <c r="M128" s="115">
        <f t="shared" si="146"/>
        <v>8</v>
      </c>
      <c r="N128" s="65" t="str">
        <f t="shared" si="19"/>
        <v>Alto</v>
      </c>
      <c r="O128" s="66"/>
      <c r="P128" s="5" t="str">
        <f t="shared" si="7"/>
        <v/>
      </c>
      <c r="Q128" s="66"/>
      <c r="R128" s="5" t="str">
        <f t="shared" si="8"/>
        <v/>
      </c>
      <c r="S128" s="67" t="s">
        <v>322</v>
      </c>
      <c r="T128" s="5">
        <f t="shared" si="9"/>
        <v>0.65</v>
      </c>
      <c r="U128" s="68" t="s">
        <v>406</v>
      </c>
      <c r="V128" s="5">
        <f t="shared" si="10"/>
        <v>0.55000000000000004</v>
      </c>
      <c r="W128" s="5">
        <f t="shared" si="20"/>
        <v>11</v>
      </c>
      <c r="X128" s="5">
        <f t="shared" si="21"/>
        <v>0.55000000000000004</v>
      </c>
      <c r="Y128" s="69" t="s">
        <v>240</v>
      </c>
      <c r="Z128" s="5">
        <f t="shared" si="13"/>
        <v>0.2</v>
      </c>
      <c r="AA128" s="5">
        <f t="shared" si="22"/>
        <v>13</v>
      </c>
      <c r="AB128" s="5">
        <f t="shared" si="23"/>
        <v>0.2</v>
      </c>
      <c r="AC128" s="5">
        <f t="shared" si="221"/>
        <v>18</v>
      </c>
      <c r="AD128" s="5">
        <f t="shared" si="224"/>
        <v>1</v>
      </c>
      <c r="AE128" s="70">
        <f t="shared" si="177"/>
        <v>1</v>
      </c>
      <c r="AF128" s="5" t="str">
        <f t="shared" si="178"/>
        <v>5E</v>
      </c>
      <c r="AG128" s="66">
        <f t="shared" si="175"/>
        <v>25</v>
      </c>
      <c r="AH128" s="65" t="str">
        <f t="shared" si="174"/>
        <v>Bajo</v>
      </c>
      <c r="AI128" s="5" t="str">
        <f t="shared" si="176"/>
        <v>SIGNIFICATIVO</v>
      </c>
      <c r="AJ128" s="5" t="s">
        <v>441</v>
      </c>
      <c r="AK128" s="99" t="s">
        <v>382</v>
      </c>
      <c r="AN128" s="71"/>
    </row>
    <row r="129" spans="1:40" ht="327.75">
      <c r="A129" s="97"/>
      <c r="B129" s="298"/>
      <c r="C129" s="146" t="s">
        <v>244</v>
      </c>
      <c r="D129" s="146" t="s">
        <v>244</v>
      </c>
      <c r="E129" s="228"/>
      <c r="F129" s="228"/>
      <c r="G129" s="63">
        <v>39</v>
      </c>
      <c r="H129" s="64" t="str">
        <f t="shared" si="160"/>
        <v>Orden y limpieza deficiente/Desorden</v>
      </c>
      <c r="I129" s="64" t="str">
        <f t="shared" si="161"/>
        <v>Caída al mismo nivel</v>
      </c>
      <c r="J129" s="64" t="str">
        <f t="shared" si="162"/>
        <v>1er Auxilio, lesion leve, lesion moderada.</v>
      </c>
      <c r="K129" s="78">
        <v>3</v>
      </c>
      <c r="L129" s="78" t="s">
        <v>31</v>
      </c>
      <c r="M129" s="78">
        <f t="shared" si="146"/>
        <v>13</v>
      </c>
      <c r="N129" s="65" t="str">
        <f t="shared" si="19"/>
        <v>Medio</v>
      </c>
      <c r="O129" s="66"/>
      <c r="P129" s="5" t="str">
        <f t="shared" si="7"/>
        <v/>
      </c>
      <c r="Q129" s="66"/>
      <c r="R129" s="5" t="str">
        <f t="shared" si="8"/>
        <v/>
      </c>
      <c r="S129" s="67"/>
      <c r="T129" s="5" t="str">
        <f t="shared" si="9"/>
        <v/>
      </c>
      <c r="U129" s="68" t="s">
        <v>406</v>
      </c>
      <c r="V129" s="5">
        <f t="shared" ref="V129" si="225">IF(U129="", "",X129)</f>
        <v>0.55000000000000004</v>
      </c>
      <c r="W129" s="5">
        <f t="shared" ref="W129" si="226">IF(U129="","",LEN(U129)-LEN(SUBSTITUTE(U129,"•","")))</f>
        <v>11</v>
      </c>
      <c r="X129" s="5">
        <f t="shared" ref="X129" si="227">IF(W129="","",IF(W129=1,0.25,IF(AND(OR(W129&gt;2,W129=2),OR(W129&lt;4,W129=4)),0.4,IF(OR(W129&gt;5,W129=5),0.55))))</f>
        <v>0.55000000000000004</v>
      </c>
      <c r="Y129" s="69" t="s">
        <v>240</v>
      </c>
      <c r="Z129" s="5">
        <f t="shared" si="13"/>
        <v>0.2</v>
      </c>
      <c r="AA129" s="5">
        <f t="shared" si="22"/>
        <v>13</v>
      </c>
      <c r="AB129" s="5">
        <f t="shared" si="23"/>
        <v>0.2</v>
      </c>
      <c r="AC129" s="5">
        <f t="shared" si="221"/>
        <v>13</v>
      </c>
      <c r="AD129" s="5">
        <f t="shared" si="224"/>
        <v>5</v>
      </c>
      <c r="AE129" s="70">
        <f t="shared" si="177"/>
        <v>5</v>
      </c>
      <c r="AF129" s="5" t="str">
        <f t="shared" si="178"/>
        <v>4D</v>
      </c>
      <c r="AG129" s="66">
        <f t="shared" si="175"/>
        <v>21</v>
      </c>
      <c r="AH129" s="65" t="str">
        <f t="shared" si="174"/>
        <v>Bajo</v>
      </c>
      <c r="AI129" s="5" t="str">
        <f t="shared" si="176"/>
        <v>NO SIGNIFICATIVO</v>
      </c>
      <c r="AJ129" s="5" t="s">
        <v>441</v>
      </c>
      <c r="AK129" s="99" t="s">
        <v>382</v>
      </c>
      <c r="AN129" s="71"/>
    </row>
    <row r="130" spans="1:40" ht="356.25">
      <c r="A130" s="97"/>
      <c r="B130" s="298"/>
      <c r="C130" s="146" t="s">
        <v>244</v>
      </c>
      <c r="D130" s="146" t="s">
        <v>244</v>
      </c>
      <c r="E130" s="228"/>
      <c r="F130" s="228"/>
      <c r="G130" s="63">
        <v>7</v>
      </c>
      <c r="H130" s="64" t="str">
        <f t="shared" si="160"/>
        <v>Ventilación inadecuada</v>
      </c>
      <c r="I130" s="64" t="str">
        <f t="shared" si="161"/>
        <v>Exposición a Ventilación deficiente/inadecuada</v>
      </c>
      <c r="J130" s="64" t="str">
        <f t="shared" si="162"/>
        <v>Posible enfermedad No Ocupacional, posible enfermedad ocupacional</v>
      </c>
      <c r="K130" s="78">
        <v>2</v>
      </c>
      <c r="L130" s="78" t="s">
        <v>31</v>
      </c>
      <c r="M130" s="115">
        <f t="shared" si="146"/>
        <v>8</v>
      </c>
      <c r="N130" s="65" t="str">
        <f t="shared" si="19"/>
        <v>Alto</v>
      </c>
      <c r="O130" s="66"/>
      <c r="P130" s="5" t="str">
        <f t="shared" si="7"/>
        <v/>
      </c>
      <c r="Q130" s="66"/>
      <c r="R130" s="5" t="str">
        <f t="shared" si="8"/>
        <v/>
      </c>
      <c r="S130" s="67" t="s">
        <v>349</v>
      </c>
      <c r="T130" s="5">
        <f t="shared" si="9"/>
        <v>0.65</v>
      </c>
      <c r="U130" s="68" t="s">
        <v>404</v>
      </c>
      <c r="V130" s="5">
        <f t="shared" si="10"/>
        <v>0.55000000000000004</v>
      </c>
      <c r="W130" s="5">
        <f t="shared" si="20"/>
        <v>11</v>
      </c>
      <c r="X130" s="5">
        <f t="shared" si="21"/>
        <v>0.55000000000000004</v>
      </c>
      <c r="Y130" s="69" t="s">
        <v>240</v>
      </c>
      <c r="Z130" s="5">
        <f t="shared" si="13"/>
        <v>0.2</v>
      </c>
      <c r="AA130" s="5">
        <f t="shared" si="22"/>
        <v>13</v>
      </c>
      <c r="AB130" s="5">
        <f t="shared" si="23"/>
        <v>0.2</v>
      </c>
      <c r="AC130" s="5">
        <f t="shared" si="221"/>
        <v>18</v>
      </c>
      <c r="AD130" s="5">
        <f t="shared" si="224"/>
        <v>1</v>
      </c>
      <c r="AE130" s="70">
        <f t="shared" si="177"/>
        <v>1</v>
      </c>
      <c r="AF130" s="5" t="str">
        <f t="shared" si="178"/>
        <v>5E</v>
      </c>
      <c r="AG130" s="66">
        <f t="shared" si="175"/>
        <v>25</v>
      </c>
      <c r="AH130" s="65" t="str">
        <f t="shared" si="174"/>
        <v>Bajo</v>
      </c>
      <c r="AI130" s="5" t="str">
        <f t="shared" si="176"/>
        <v>SIGNIFICATIVO</v>
      </c>
      <c r="AJ130" s="5" t="s">
        <v>441</v>
      </c>
      <c r="AK130" s="99" t="s">
        <v>382</v>
      </c>
      <c r="AN130" s="71"/>
    </row>
    <row r="131" spans="1:40" ht="327.75">
      <c r="A131" s="97"/>
      <c r="B131" s="298"/>
      <c r="C131" s="146" t="s">
        <v>244</v>
      </c>
      <c r="D131" s="146" t="s">
        <v>244</v>
      </c>
      <c r="E131" s="228"/>
      <c r="F131" s="228"/>
      <c r="G131" s="63">
        <v>18</v>
      </c>
      <c r="H131" s="64" t="str">
        <f t="shared" si="160"/>
        <v>Posturas incomodas o forzadas</v>
      </c>
      <c r="I131" s="64" t="str">
        <f t="shared" ref="I131" si="228">VLOOKUP(G131,PELIGRO,5,0)</f>
        <v>Ergonómico por posturas inadecuada</v>
      </c>
      <c r="J131" s="64" t="str">
        <f t="shared" ref="J131" si="229">VLOOKUP(G131,PELIGRO,7,0)</f>
        <v>1er Auxilio, lesion leve, lesion moderada, posible enfermedad ocupacional.</v>
      </c>
      <c r="K131" s="78">
        <v>3</v>
      </c>
      <c r="L131" s="78" t="s">
        <v>31</v>
      </c>
      <c r="M131" s="78">
        <f t="shared" si="146"/>
        <v>13</v>
      </c>
      <c r="N131" s="65" t="str">
        <f t="shared" ref="N131" si="230">IF(M131="","",IF(AND(OR(M131&gt;16,M131=16),OR(M131&lt;25,M131=25)),"Bajo",IF(AND(OR(M131&gt;9,M131=9),OR(M131&lt;15,M131=15)),"Medio",IF(AND(OR(M131&gt;1,M131=1),OR(M131&lt;8,M131=8)),"Alto"))))</f>
        <v>Medio</v>
      </c>
      <c r="O131" s="66"/>
      <c r="P131" s="5" t="str">
        <f t="shared" ref="P131" si="231">IF(O131="", "",$P$18)</f>
        <v/>
      </c>
      <c r="Q131" s="66"/>
      <c r="R131" s="5" t="str">
        <f t="shared" ref="R131" si="232">IF(Q131="", "",$R$18)</f>
        <v/>
      </c>
      <c r="S131" s="67" t="s">
        <v>304</v>
      </c>
      <c r="T131" s="5">
        <f t="shared" ref="T131" si="233">IF(S131="", "",$T$18)</f>
        <v>0.65</v>
      </c>
      <c r="U131" s="68" t="s">
        <v>406</v>
      </c>
      <c r="V131" s="5">
        <f t="shared" ref="V131" si="234">IF(U131="", "",X131)</f>
        <v>0.55000000000000004</v>
      </c>
      <c r="W131" s="5">
        <f t="shared" ref="W131" si="235">IF(U131="","",LEN(U131)-LEN(SUBSTITUTE(U131,"•","")))</f>
        <v>11</v>
      </c>
      <c r="X131" s="5">
        <f t="shared" ref="X131" si="236">IF(W131="","",IF(W131=1,0.25,IF(AND(OR(W131&gt;2,W131=2),OR(W131&lt;4,W131=4)),0.4,IF(OR(W131&gt;5,W131=5),0.55))))</f>
        <v>0.55000000000000004</v>
      </c>
      <c r="Y131" s="69" t="s">
        <v>240</v>
      </c>
      <c r="Z131" s="5">
        <f t="shared" ref="Z131" si="237">IF(Y131="", "",AB131)</f>
        <v>0.2</v>
      </c>
      <c r="AA131" s="5">
        <f t="shared" ref="AA131" si="238">IF(Y131="","",LEN(Y131)-LEN(SUBSTITUTE(Y131,"•","")))</f>
        <v>13</v>
      </c>
      <c r="AB131" s="5">
        <f t="shared" ref="AB131" si="239">IF(AA131="","",IF(AA131=1,0.05,IF(AND(OR(AA131&gt;2,AA131=2),OR(AA131&lt;4,AA131=4)),0.12,IF(OR(AA131&gt;5,AA131=5),0.2))))</f>
        <v>0.2</v>
      </c>
      <c r="AC131" s="5">
        <f t="shared" si="221"/>
        <v>13</v>
      </c>
      <c r="AD131" s="5">
        <f t="shared" si="224"/>
        <v>1</v>
      </c>
      <c r="AE131" s="70">
        <f t="shared" si="177"/>
        <v>1</v>
      </c>
      <c r="AF131" s="5" t="str">
        <f t="shared" si="178"/>
        <v>5E</v>
      </c>
      <c r="AG131" s="66">
        <f t="shared" si="175"/>
        <v>25</v>
      </c>
      <c r="AH131" s="65" t="str">
        <f t="shared" si="174"/>
        <v>Bajo</v>
      </c>
      <c r="AI131" s="5" t="str">
        <f t="shared" si="176"/>
        <v>NO SIGNIFICATIVO</v>
      </c>
      <c r="AJ131" s="5" t="s">
        <v>441</v>
      </c>
      <c r="AK131" s="99" t="s">
        <v>382</v>
      </c>
      <c r="AN131" s="71"/>
    </row>
    <row r="132" spans="1:40" ht="384.75">
      <c r="A132" s="97"/>
      <c r="B132" s="298"/>
      <c r="C132" s="146" t="s">
        <v>244</v>
      </c>
      <c r="D132" s="146" t="s">
        <v>244</v>
      </c>
      <c r="E132" s="228"/>
      <c r="F132" s="228"/>
      <c r="G132" s="63">
        <v>8</v>
      </c>
      <c r="H132" s="64" t="str">
        <f t="shared" si="160"/>
        <v>Polvo /Material Particulado)</v>
      </c>
      <c r="I132" s="64" t="str">
        <f t="shared" si="161"/>
        <v>Inhalación de Polvo /Material Particulado), Contacto de la Vista con sustancias o agentes dañinos.</v>
      </c>
      <c r="J132" s="64" t="str">
        <f t="shared" si="162"/>
        <v>1er Auxilio, lesion leve, lesion moderada, posible enfermedad no ocupacional, posible enfermedad ocupacional</v>
      </c>
      <c r="K132" s="78">
        <v>3</v>
      </c>
      <c r="L132" s="78" t="s">
        <v>31</v>
      </c>
      <c r="M132" s="78">
        <f t="shared" si="146"/>
        <v>13</v>
      </c>
      <c r="N132" s="65" t="str">
        <f t="shared" si="19"/>
        <v>Medio</v>
      </c>
      <c r="O132" s="66"/>
      <c r="P132" s="5" t="str">
        <f t="shared" si="7"/>
        <v/>
      </c>
      <c r="Q132" s="66"/>
      <c r="R132" s="5" t="str">
        <f t="shared" si="8"/>
        <v/>
      </c>
      <c r="S132" s="67" t="s">
        <v>350</v>
      </c>
      <c r="T132" s="5">
        <f t="shared" si="9"/>
        <v>0.65</v>
      </c>
      <c r="U132" s="68" t="s">
        <v>396</v>
      </c>
      <c r="V132" s="5">
        <f t="shared" si="10"/>
        <v>0.55000000000000004</v>
      </c>
      <c r="W132" s="5">
        <f t="shared" si="20"/>
        <v>11</v>
      </c>
      <c r="X132" s="5">
        <f t="shared" si="21"/>
        <v>0.55000000000000004</v>
      </c>
      <c r="Y132" s="69" t="s">
        <v>240</v>
      </c>
      <c r="Z132" s="5">
        <f t="shared" si="13"/>
        <v>0.2</v>
      </c>
      <c r="AA132" s="5">
        <f t="shared" si="22"/>
        <v>13</v>
      </c>
      <c r="AB132" s="5">
        <f t="shared" si="23"/>
        <v>0.2</v>
      </c>
      <c r="AC132" s="5">
        <f t="shared" si="221"/>
        <v>13</v>
      </c>
      <c r="AD132" s="5">
        <f t="shared" si="224"/>
        <v>1</v>
      </c>
      <c r="AE132" s="70">
        <f t="shared" si="177"/>
        <v>1</v>
      </c>
      <c r="AF132" s="5" t="str">
        <f t="shared" si="178"/>
        <v>5E</v>
      </c>
      <c r="AG132" s="66">
        <f t="shared" si="175"/>
        <v>25</v>
      </c>
      <c r="AH132" s="65" t="str">
        <f t="shared" si="174"/>
        <v>Bajo</v>
      </c>
      <c r="AI132" s="5" t="str">
        <f t="shared" si="176"/>
        <v>NO SIGNIFICATIVO</v>
      </c>
      <c r="AJ132" s="5" t="s">
        <v>441</v>
      </c>
      <c r="AK132" s="99" t="s">
        <v>382</v>
      </c>
      <c r="AN132" s="71"/>
    </row>
    <row r="133" spans="1:40" ht="313.5">
      <c r="A133" s="97"/>
      <c r="B133" s="298"/>
      <c r="C133" s="146" t="s">
        <v>244</v>
      </c>
      <c r="D133" s="146" t="s">
        <v>244</v>
      </c>
      <c r="E133" s="228" t="s">
        <v>315</v>
      </c>
      <c r="F133" s="228" t="s">
        <v>326</v>
      </c>
      <c r="G133" s="63">
        <v>46</v>
      </c>
      <c r="H133" s="64" t="str">
        <f t="shared" si="160"/>
        <v>Explosivos</v>
      </c>
      <c r="I133" s="64" t="str">
        <f t="shared" si="161"/>
        <v>Explosión</v>
      </c>
      <c r="J133" s="64" t="str">
        <f t="shared" si="162"/>
        <v>1er Auxilio, lesion leve, lesion moderada, lesion incapacitante, fatalidad</v>
      </c>
      <c r="K133" s="78">
        <v>2</v>
      </c>
      <c r="L133" s="78" t="s">
        <v>31</v>
      </c>
      <c r="M133" s="115">
        <f t="shared" si="146"/>
        <v>8</v>
      </c>
      <c r="N133" s="65" t="str">
        <f t="shared" si="19"/>
        <v>Alto</v>
      </c>
      <c r="O133" s="66"/>
      <c r="P133" s="5" t="str">
        <f t="shared" si="7"/>
        <v/>
      </c>
      <c r="Q133" s="66"/>
      <c r="R133" s="5" t="str">
        <f t="shared" si="8"/>
        <v/>
      </c>
      <c r="S133" s="67" t="s">
        <v>271</v>
      </c>
      <c r="T133" s="5">
        <f t="shared" si="9"/>
        <v>0.65</v>
      </c>
      <c r="U133" s="68" t="s">
        <v>407</v>
      </c>
      <c r="V133" s="5">
        <f t="shared" si="10"/>
        <v>0.55000000000000004</v>
      </c>
      <c r="W133" s="5">
        <f t="shared" si="20"/>
        <v>10</v>
      </c>
      <c r="X133" s="5">
        <f t="shared" si="21"/>
        <v>0.55000000000000004</v>
      </c>
      <c r="Y133" s="69" t="s">
        <v>240</v>
      </c>
      <c r="Z133" s="5">
        <f t="shared" si="13"/>
        <v>0.2</v>
      </c>
      <c r="AA133" s="5">
        <f t="shared" si="22"/>
        <v>13</v>
      </c>
      <c r="AB133" s="5">
        <f t="shared" si="23"/>
        <v>0.2</v>
      </c>
      <c r="AC133" s="5">
        <f t="shared" si="221"/>
        <v>18</v>
      </c>
      <c r="AD133" s="5">
        <f t="shared" si="224"/>
        <v>1</v>
      </c>
      <c r="AE133" s="70">
        <f t="shared" si="177"/>
        <v>1</v>
      </c>
      <c r="AF133" s="5" t="str">
        <f t="shared" si="178"/>
        <v>5E</v>
      </c>
      <c r="AG133" s="66">
        <f t="shared" si="175"/>
        <v>25</v>
      </c>
      <c r="AH133" s="65" t="str">
        <f t="shared" si="174"/>
        <v>Bajo</v>
      </c>
      <c r="AI133" s="5" t="str">
        <f t="shared" si="176"/>
        <v>SIGNIFICATIVO</v>
      </c>
      <c r="AJ133" s="5" t="s">
        <v>441</v>
      </c>
      <c r="AK133" s="99" t="s">
        <v>382</v>
      </c>
      <c r="AN133" s="71"/>
    </row>
    <row r="134" spans="1:40" ht="313.5">
      <c r="A134" s="97"/>
      <c r="B134" s="298"/>
      <c r="C134" s="146" t="s">
        <v>244</v>
      </c>
      <c r="D134" s="146" t="s">
        <v>244</v>
      </c>
      <c r="E134" s="228"/>
      <c r="F134" s="228"/>
      <c r="G134" s="63">
        <v>5</v>
      </c>
      <c r="H134" s="64" t="str">
        <f t="shared" si="160"/>
        <v>Ruido</v>
      </c>
      <c r="I134" s="64" t="str">
        <f t="shared" si="161"/>
        <v>Exposición a Ruido</v>
      </c>
      <c r="J134" s="64" t="str">
        <f t="shared" si="162"/>
        <v>Posible enfermedad Ocupacional</v>
      </c>
      <c r="K134" s="78">
        <v>3</v>
      </c>
      <c r="L134" s="78" t="s">
        <v>31</v>
      </c>
      <c r="M134" s="78">
        <f t="shared" ref="M134:M197" si="240">IF(OR(K134="",L134=""),"",VLOOKUP(CONCATENATE(K134,L134),$AS$3:$AT$51,2,FALSE))</f>
        <v>13</v>
      </c>
      <c r="N134" s="65" t="str">
        <f t="shared" si="19"/>
        <v>Medio</v>
      </c>
      <c r="O134" s="66"/>
      <c r="P134" s="5" t="str">
        <f t="shared" si="7"/>
        <v/>
      </c>
      <c r="Q134" s="66"/>
      <c r="R134" s="5" t="str">
        <f t="shared" si="8"/>
        <v/>
      </c>
      <c r="S134" s="67" t="s">
        <v>302</v>
      </c>
      <c r="T134" s="5">
        <f t="shared" si="9"/>
        <v>0.65</v>
      </c>
      <c r="U134" s="68" t="s">
        <v>407</v>
      </c>
      <c r="V134" s="5">
        <f t="shared" si="10"/>
        <v>0.55000000000000004</v>
      </c>
      <c r="W134" s="5">
        <f t="shared" si="20"/>
        <v>10</v>
      </c>
      <c r="X134" s="5">
        <f t="shared" si="21"/>
        <v>0.55000000000000004</v>
      </c>
      <c r="Y134" s="69" t="s">
        <v>240</v>
      </c>
      <c r="Z134" s="5">
        <f t="shared" si="13"/>
        <v>0.2</v>
      </c>
      <c r="AA134" s="5">
        <f t="shared" si="22"/>
        <v>13</v>
      </c>
      <c r="AB134" s="5">
        <f t="shared" si="23"/>
        <v>0.2</v>
      </c>
      <c r="AC134" s="5">
        <f t="shared" si="221"/>
        <v>13</v>
      </c>
      <c r="AD134" s="5">
        <f t="shared" si="224"/>
        <v>1</v>
      </c>
      <c r="AE134" s="70">
        <f t="shared" si="177"/>
        <v>1</v>
      </c>
      <c r="AF134" s="5" t="str">
        <f t="shared" si="178"/>
        <v>5E</v>
      </c>
      <c r="AG134" s="66">
        <f t="shared" si="175"/>
        <v>25</v>
      </c>
      <c r="AH134" s="65" t="str">
        <f t="shared" si="174"/>
        <v>Bajo</v>
      </c>
      <c r="AI134" s="5" t="str">
        <f t="shared" si="176"/>
        <v>NO SIGNIFICATIVO</v>
      </c>
      <c r="AJ134" s="5" t="s">
        <v>441</v>
      </c>
      <c r="AK134" s="99" t="s">
        <v>382</v>
      </c>
      <c r="AN134" s="71"/>
    </row>
    <row r="135" spans="1:40" ht="313.5">
      <c r="A135" s="97"/>
      <c r="B135" s="298"/>
      <c r="C135" s="146" t="s">
        <v>244</v>
      </c>
      <c r="D135" s="146" t="s">
        <v>244</v>
      </c>
      <c r="E135" s="228"/>
      <c r="F135" s="228"/>
      <c r="G135" s="63">
        <v>8</v>
      </c>
      <c r="H135" s="64" t="str">
        <f t="shared" si="160"/>
        <v>Polvo /Material Particulado)</v>
      </c>
      <c r="I135" s="64" t="str">
        <f t="shared" si="161"/>
        <v>Inhalación de Polvo /Material Particulado), Contacto de la Vista con sustancias o agentes dañinos.</v>
      </c>
      <c r="J135" s="64" t="str">
        <f t="shared" si="162"/>
        <v>1er Auxilio, lesion leve, lesion moderada, posible enfermedad no ocupacional, posible enfermedad ocupacional</v>
      </c>
      <c r="K135" s="78">
        <v>3</v>
      </c>
      <c r="L135" s="78" t="s">
        <v>31</v>
      </c>
      <c r="M135" s="78">
        <f t="shared" si="240"/>
        <v>13</v>
      </c>
      <c r="N135" s="65" t="str">
        <f t="shared" si="19"/>
        <v>Medio</v>
      </c>
      <c r="O135" s="66"/>
      <c r="P135" s="5" t="str">
        <f t="shared" si="7"/>
        <v/>
      </c>
      <c r="Q135" s="66"/>
      <c r="R135" s="5" t="str">
        <f t="shared" si="8"/>
        <v/>
      </c>
      <c r="S135" s="67" t="s">
        <v>350</v>
      </c>
      <c r="T135" s="5">
        <f t="shared" si="9"/>
        <v>0.65</v>
      </c>
      <c r="U135" s="68" t="s">
        <v>407</v>
      </c>
      <c r="V135" s="5">
        <f t="shared" si="10"/>
        <v>0.55000000000000004</v>
      </c>
      <c r="W135" s="5">
        <f t="shared" si="20"/>
        <v>10</v>
      </c>
      <c r="X135" s="5">
        <f t="shared" si="21"/>
        <v>0.55000000000000004</v>
      </c>
      <c r="Y135" s="69" t="s">
        <v>240</v>
      </c>
      <c r="Z135" s="5">
        <f t="shared" si="13"/>
        <v>0.2</v>
      </c>
      <c r="AA135" s="5">
        <f t="shared" si="22"/>
        <v>13</v>
      </c>
      <c r="AB135" s="5">
        <f t="shared" si="23"/>
        <v>0.2</v>
      </c>
      <c r="AC135" s="5">
        <f t="shared" si="221"/>
        <v>13</v>
      </c>
      <c r="AD135" s="5">
        <f t="shared" si="224"/>
        <v>1</v>
      </c>
      <c r="AE135" s="70">
        <f t="shared" si="177"/>
        <v>1</v>
      </c>
      <c r="AF135" s="5" t="str">
        <f t="shared" si="178"/>
        <v>5E</v>
      </c>
      <c r="AG135" s="66">
        <f t="shared" si="175"/>
        <v>25</v>
      </c>
      <c r="AH135" s="65" t="str">
        <f t="shared" si="174"/>
        <v>Bajo</v>
      </c>
      <c r="AI135" s="5" t="str">
        <f t="shared" si="176"/>
        <v>NO SIGNIFICATIVO</v>
      </c>
      <c r="AJ135" s="5" t="s">
        <v>441</v>
      </c>
      <c r="AK135" s="99" t="s">
        <v>382</v>
      </c>
      <c r="AN135" s="71"/>
    </row>
    <row r="136" spans="1:40" ht="313.5">
      <c r="A136" s="97"/>
      <c r="B136" s="298"/>
      <c r="C136" s="146" t="s">
        <v>244</v>
      </c>
      <c r="D136" s="146" t="s">
        <v>244</v>
      </c>
      <c r="E136" s="228"/>
      <c r="F136" s="228"/>
      <c r="G136" s="63">
        <v>7</v>
      </c>
      <c r="H136" s="64" t="str">
        <f t="shared" si="160"/>
        <v>Ventilación inadecuada</v>
      </c>
      <c r="I136" s="64" t="str">
        <f t="shared" si="161"/>
        <v>Exposición a Ventilación deficiente/inadecuada</v>
      </c>
      <c r="J136" s="64" t="str">
        <f t="shared" si="162"/>
        <v>Posible enfermedad No Ocupacional, posible enfermedad ocupacional</v>
      </c>
      <c r="K136" s="78">
        <v>2</v>
      </c>
      <c r="L136" s="78" t="s">
        <v>31</v>
      </c>
      <c r="M136" s="115">
        <f t="shared" si="240"/>
        <v>8</v>
      </c>
      <c r="N136" s="65" t="str">
        <f t="shared" si="19"/>
        <v>Alto</v>
      </c>
      <c r="O136" s="66"/>
      <c r="P136" s="5" t="str">
        <f t="shared" si="7"/>
        <v/>
      </c>
      <c r="Q136" s="66"/>
      <c r="R136" s="5" t="str">
        <f t="shared" si="8"/>
        <v/>
      </c>
      <c r="S136" s="67" t="s">
        <v>349</v>
      </c>
      <c r="T136" s="5">
        <f t="shared" si="9"/>
        <v>0.65</v>
      </c>
      <c r="U136" s="68" t="s">
        <v>407</v>
      </c>
      <c r="V136" s="5">
        <f t="shared" si="10"/>
        <v>0.55000000000000004</v>
      </c>
      <c r="W136" s="5">
        <f t="shared" si="20"/>
        <v>10</v>
      </c>
      <c r="X136" s="5">
        <f t="shared" si="21"/>
        <v>0.55000000000000004</v>
      </c>
      <c r="Y136" s="69" t="s">
        <v>240</v>
      </c>
      <c r="Z136" s="5">
        <f t="shared" si="13"/>
        <v>0.2</v>
      </c>
      <c r="AA136" s="5">
        <f t="shared" si="22"/>
        <v>13</v>
      </c>
      <c r="AB136" s="5">
        <f t="shared" si="23"/>
        <v>0.2</v>
      </c>
      <c r="AC136" s="5">
        <f t="shared" si="221"/>
        <v>18</v>
      </c>
      <c r="AD136" s="5">
        <f t="shared" si="224"/>
        <v>1</v>
      </c>
      <c r="AE136" s="70">
        <f t="shared" si="177"/>
        <v>1</v>
      </c>
      <c r="AF136" s="5" t="str">
        <f t="shared" si="178"/>
        <v>5E</v>
      </c>
      <c r="AG136" s="66">
        <f t="shared" si="175"/>
        <v>25</v>
      </c>
      <c r="AH136" s="65" t="str">
        <f t="shared" si="174"/>
        <v>Bajo</v>
      </c>
      <c r="AI136" s="5" t="str">
        <f t="shared" si="176"/>
        <v>SIGNIFICATIVO</v>
      </c>
      <c r="AJ136" s="5" t="s">
        <v>441</v>
      </c>
      <c r="AK136" s="99" t="s">
        <v>382</v>
      </c>
      <c r="AN136" s="71"/>
    </row>
    <row r="137" spans="1:40" ht="313.5">
      <c r="A137" s="97"/>
      <c r="B137" s="298"/>
      <c r="C137" s="146" t="s">
        <v>244</v>
      </c>
      <c r="D137" s="146" t="s">
        <v>244</v>
      </c>
      <c r="E137" s="228"/>
      <c r="F137" s="228"/>
      <c r="G137" s="63">
        <v>39</v>
      </c>
      <c r="H137" s="64" t="str">
        <f t="shared" si="160"/>
        <v>Orden y limpieza deficiente/Desorden</v>
      </c>
      <c r="I137" s="64" t="str">
        <f t="shared" si="161"/>
        <v>Caída al mismo nivel</v>
      </c>
      <c r="J137" s="64" t="str">
        <f t="shared" si="162"/>
        <v>1er Auxilio, lesion leve, lesion moderada.</v>
      </c>
      <c r="K137" s="78">
        <v>3</v>
      </c>
      <c r="L137" s="78" t="s">
        <v>31</v>
      </c>
      <c r="M137" s="78">
        <f t="shared" si="240"/>
        <v>13</v>
      </c>
      <c r="N137" s="65" t="str">
        <f t="shared" si="19"/>
        <v>Medio</v>
      </c>
      <c r="O137" s="66"/>
      <c r="P137" s="5" t="str">
        <f t="shared" si="7"/>
        <v/>
      </c>
      <c r="Q137" s="66"/>
      <c r="R137" s="5" t="str">
        <f t="shared" si="8"/>
        <v/>
      </c>
      <c r="S137" s="67"/>
      <c r="T137" s="5" t="str">
        <f t="shared" si="9"/>
        <v/>
      </c>
      <c r="U137" s="68" t="s">
        <v>407</v>
      </c>
      <c r="V137" s="5">
        <f t="shared" ref="V137" si="241">IF(U137="", "",X137)</f>
        <v>0.55000000000000004</v>
      </c>
      <c r="W137" s="5">
        <f t="shared" ref="W137" si="242">IF(U137="","",LEN(U137)-LEN(SUBSTITUTE(U137,"•","")))</f>
        <v>10</v>
      </c>
      <c r="X137" s="5">
        <f t="shared" ref="X137" si="243">IF(W137="","",IF(W137=1,0.25,IF(AND(OR(W137&gt;2,W137=2),OR(W137&lt;4,W137=4)),0.4,IF(OR(W137&gt;5,W137=5),0.55))))</f>
        <v>0.55000000000000004</v>
      </c>
      <c r="Y137" s="69" t="s">
        <v>240</v>
      </c>
      <c r="Z137" s="5">
        <f t="shared" si="13"/>
        <v>0.2</v>
      </c>
      <c r="AA137" s="5">
        <f t="shared" si="22"/>
        <v>13</v>
      </c>
      <c r="AB137" s="5">
        <f t="shared" si="23"/>
        <v>0.2</v>
      </c>
      <c r="AC137" s="5">
        <f t="shared" si="221"/>
        <v>13</v>
      </c>
      <c r="AD137" s="5">
        <f t="shared" si="224"/>
        <v>5</v>
      </c>
      <c r="AE137" s="70">
        <f t="shared" si="177"/>
        <v>5</v>
      </c>
      <c r="AF137" s="5" t="str">
        <f t="shared" si="178"/>
        <v>4D</v>
      </c>
      <c r="AG137" s="66">
        <f t="shared" si="175"/>
        <v>21</v>
      </c>
      <c r="AH137" s="65" t="str">
        <f t="shared" si="174"/>
        <v>Bajo</v>
      </c>
      <c r="AI137" s="5" t="str">
        <f t="shared" si="176"/>
        <v>NO SIGNIFICATIVO</v>
      </c>
      <c r="AJ137" s="5" t="s">
        <v>441</v>
      </c>
      <c r="AK137" s="99" t="s">
        <v>382</v>
      </c>
      <c r="AN137" s="71"/>
    </row>
    <row r="138" spans="1:40" ht="313.5">
      <c r="A138" s="97"/>
      <c r="B138" s="298"/>
      <c r="C138" s="146" t="s">
        <v>244</v>
      </c>
      <c r="D138" s="146" t="s">
        <v>244</v>
      </c>
      <c r="E138" s="228"/>
      <c r="F138" s="228"/>
      <c r="G138" s="63">
        <v>41</v>
      </c>
      <c r="H138" s="64" t="str">
        <f t="shared" si="160"/>
        <v>Rocas inestables / talud inestable</v>
      </c>
      <c r="I138" s="64" t="str">
        <f t="shared" si="161"/>
        <v>Caída de rocas; derrumbes, desplomes</v>
      </c>
      <c r="J138" s="64" t="str">
        <f t="shared" si="162"/>
        <v>1er Auxilio, lesion leve, lesion moderada, lesion incapacitante, fatalidad</v>
      </c>
      <c r="K138" s="78">
        <v>2</v>
      </c>
      <c r="L138" s="78" t="s">
        <v>38</v>
      </c>
      <c r="M138" s="115">
        <f t="shared" si="240"/>
        <v>5</v>
      </c>
      <c r="N138" s="65" t="str">
        <f t="shared" si="19"/>
        <v>Alto</v>
      </c>
      <c r="O138" s="66"/>
      <c r="P138" s="5" t="str">
        <f t="shared" si="7"/>
        <v/>
      </c>
      <c r="Q138" s="66"/>
      <c r="R138" s="5" t="str">
        <f t="shared" si="8"/>
        <v/>
      </c>
      <c r="S138" s="67" t="s">
        <v>339</v>
      </c>
      <c r="T138" s="5">
        <f t="shared" si="9"/>
        <v>0.65</v>
      </c>
      <c r="U138" s="68" t="s">
        <v>407</v>
      </c>
      <c r="V138" s="5">
        <f t="shared" si="10"/>
        <v>0.55000000000000004</v>
      </c>
      <c r="W138" s="5">
        <f t="shared" si="20"/>
        <v>10</v>
      </c>
      <c r="X138" s="5">
        <f t="shared" si="21"/>
        <v>0.55000000000000004</v>
      </c>
      <c r="Y138" s="69" t="s">
        <v>240</v>
      </c>
      <c r="Z138" s="5">
        <f t="shared" si="13"/>
        <v>0.2</v>
      </c>
      <c r="AA138" s="5">
        <f t="shared" si="22"/>
        <v>13</v>
      </c>
      <c r="AB138" s="5">
        <f t="shared" si="23"/>
        <v>0.2</v>
      </c>
      <c r="AC138" s="5">
        <f t="shared" si="221"/>
        <v>21</v>
      </c>
      <c r="AD138" s="5">
        <f t="shared" si="224"/>
        <v>1</v>
      </c>
      <c r="AE138" s="70">
        <f t="shared" si="177"/>
        <v>1</v>
      </c>
      <c r="AF138" s="5" t="str">
        <f t="shared" si="178"/>
        <v>5E</v>
      </c>
      <c r="AG138" s="66">
        <f t="shared" si="175"/>
        <v>25</v>
      </c>
      <c r="AH138" s="65" t="str">
        <f t="shared" si="174"/>
        <v>Bajo</v>
      </c>
      <c r="AI138" s="5" t="str">
        <f t="shared" si="176"/>
        <v>SIGNIFICATIVO</v>
      </c>
      <c r="AJ138" s="5" t="s">
        <v>441</v>
      </c>
      <c r="AK138" s="99" t="s">
        <v>382</v>
      </c>
      <c r="AN138" s="71"/>
    </row>
    <row r="139" spans="1:40" ht="313.5">
      <c r="A139" s="97"/>
      <c r="B139" s="298"/>
      <c r="C139" s="146" t="s">
        <v>244</v>
      </c>
      <c r="D139" s="146" t="s">
        <v>244</v>
      </c>
      <c r="E139" s="228"/>
      <c r="F139" s="228"/>
      <c r="G139" s="63">
        <v>34</v>
      </c>
      <c r="H139" s="64" t="str">
        <f t="shared" si="160"/>
        <v>Almacenamiento/Apilamiento inadecuado</v>
      </c>
      <c r="I139" s="64" t="str">
        <f t="shared" si="161"/>
        <v>Golpeado por caída de materiales</v>
      </c>
      <c r="J139" s="64" t="str">
        <f t="shared" si="162"/>
        <v>1er Auxilio, lesion leve, lesion moderada, lesion incapacitante.</v>
      </c>
      <c r="K139" s="78">
        <v>3</v>
      </c>
      <c r="L139" s="78" t="s">
        <v>31</v>
      </c>
      <c r="M139" s="78">
        <f t="shared" si="240"/>
        <v>13</v>
      </c>
      <c r="N139" s="65" t="str">
        <f t="shared" si="19"/>
        <v>Medio</v>
      </c>
      <c r="O139" s="66"/>
      <c r="P139" s="5" t="str">
        <f t="shared" si="7"/>
        <v/>
      </c>
      <c r="Q139" s="66"/>
      <c r="R139" s="5" t="str">
        <f t="shared" si="8"/>
        <v/>
      </c>
      <c r="S139" s="67"/>
      <c r="T139" s="5" t="str">
        <f t="shared" si="9"/>
        <v/>
      </c>
      <c r="U139" s="68" t="s">
        <v>407</v>
      </c>
      <c r="V139" s="5">
        <f t="shared" ref="V139" si="244">IF(U139="", "",X139)</f>
        <v>0.55000000000000004</v>
      </c>
      <c r="W139" s="5">
        <f t="shared" ref="W139" si="245">IF(U139="","",LEN(U139)-LEN(SUBSTITUTE(U139,"•","")))</f>
        <v>10</v>
      </c>
      <c r="X139" s="5">
        <f t="shared" ref="X139" si="246">IF(W139="","",IF(W139=1,0.25,IF(AND(OR(W139&gt;2,W139=2),OR(W139&lt;4,W139=4)),0.4,IF(OR(W139&gt;5,W139=5),0.55))))</f>
        <v>0.55000000000000004</v>
      </c>
      <c r="Y139" s="69" t="s">
        <v>240</v>
      </c>
      <c r="Z139" s="5">
        <f t="shared" si="13"/>
        <v>0.2</v>
      </c>
      <c r="AA139" s="5">
        <f t="shared" si="22"/>
        <v>13</v>
      </c>
      <c r="AB139" s="5">
        <f t="shared" si="23"/>
        <v>0.2</v>
      </c>
      <c r="AC139" s="5">
        <f t="shared" si="221"/>
        <v>13</v>
      </c>
      <c r="AD139" s="5">
        <f t="shared" si="224"/>
        <v>5</v>
      </c>
      <c r="AE139" s="70">
        <f t="shared" si="177"/>
        <v>5</v>
      </c>
      <c r="AF139" s="5" t="str">
        <f t="shared" si="178"/>
        <v>4D</v>
      </c>
      <c r="AG139" s="66">
        <f t="shared" si="175"/>
        <v>21</v>
      </c>
      <c r="AH139" s="65" t="str">
        <f t="shared" si="174"/>
        <v>Bajo</v>
      </c>
      <c r="AI139" s="5" t="str">
        <f t="shared" si="176"/>
        <v>NO SIGNIFICATIVO</v>
      </c>
      <c r="AJ139" s="5" t="s">
        <v>441</v>
      </c>
      <c r="AK139" s="99" t="s">
        <v>382</v>
      </c>
      <c r="AN139" s="71"/>
    </row>
    <row r="140" spans="1:40" ht="313.5">
      <c r="A140" s="97"/>
      <c r="B140" s="298"/>
      <c r="C140" s="146" t="s">
        <v>244</v>
      </c>
      <c r="D140" s="146" t="s">
        <v>244</v>
      </c>
      <c r="E140" s="228"/>
      <c r="F140" s="228"/>
      <c r="G140" s="63">
        <v>33</v>
      </c>
      <c r="H140" s="64" t="str">
        <f t="shared" si="160"/>
        <v xml:space="preserve">Vehículo/equipo Motorizado en Movimiento </v>
      </c>
      <c r="I140" s="64" t="str">
        <f t="shared" si="161"/>
        <v>Atropellamiento - Accidente Vehicular</v>
      </c>
      <c r="J140" s="64" t="str">
        <f t="shared" si="162"/>
        <v>1er Auxilio, lesion leve, lesion moderada, lesion incapacitante, fatalidad</v>
      </c>
      <c r="K140" s="78">
        <v>2</v>
      </c>
      <c r="L140" s="78" t="s">
        <v>31</v>
      </c>
      <c r="M140" s="115">
        <f t="shared" si="240"/>
        <v>8</v>
      </c>
      <c r="N140" s="65" t="str">
        <f t="shared" si="19"/>
        <v>Alto</v>
      </c>
      <c r="O140" s="66"/>
      <c r="P140" s="5" t="str">
        <f t="shared" si="7"/>
        <v/>
      </c>
      <c r="Q140" s="66"/>
      <c r="R140" s="5" t="str">
        <f t="shared" si="8"/>
        <v/>
      </c>
      <c r="S140" s="67" t="s">
        <v>355</v>
      </c>
      <c r="T140" s="5">
        <f t="shared" si="9"/>
        <v>0.65</v>
      </c>
      <c r="U140" s="68" t="s">
        <v>407</v>
      </c>
      <c r="V140" s="5">
        <f t="shared" si="10"/>
        <v>0.55000000000000004</v>
      </c>
      <c r="W140" s="5">
        <f t="shared" si="20"/>
        <v>10</v>
      </c>
      <c r="X140" s="5">
        <f t="shared" si="21"/>
        <v>0.55000000000000004</v>
      </c>
      <c r="Y140" s="69" t="s">
        <v>240</v>
      </c>
      <c r="Z140" s="5">
        <f t="shared" si="13"/>
        <v>0.2</v>
      </c>
      <c r="AA140" s="5">
        <f t="shared" si="22"/>
        <v>13</v>
      </c>
      <c r="AB140" s="5">
        <f t="shared" si="23"/>
        <v>0.2</v>
      </c>
      <c r="AC140" s="5">
        <f t="shared" si="221"/>
        <v>18</v>
      </c>
      <c r="AD140" s="5">
        <f t="shared" si="224"/>
        <v>1</v>
      </c>
      <c r="AE140" s="70">
        <f t="shared" si="177"/>
        <v>1</v>
      </c>
      <c r="AF140" s="5" t="str">
        <f t="shared" si="178"/>
        <v>5E</v>
      </c>
      <c r="AG140" s="66">
        <f t="shared" si="175"/>
        <v>25</v>
      </c>
      <c r="AH140" s="65" t="str">
        <f t="shared" si="174"/>
        <v>Bajo</v>
      </c>
      <c r="AI140" s="5" t="str">
        <f t="shared" si="176"/>
        <v>SIGNIFICATIVO</v>
      </c>
      <c r="AJ140" s="5" t="s">
        <v>441</v>
      </c>
      <c r="AK140" s="99" t="s">
        <v>382</v>
      </c>
      <c r="AN140" s="71"/>
    </row>
    <row r="141" spans="1:40" ht="313.5">
      <c r="A141" s="97"/>
      <c r="B141" s="298"/>
      <c r="C141" s="146" t="s">
        <v>244</v>
      </c>
      <c r="D141" s="146" t="s">
        <v>244</v>
      </c>
      <c r="E141" s="228"/>
      <c r="F141" s="228"/>
      <c r="G141" s="63">
        <v>74</v>
      </c>
      <c r="H141" s="64" t="str">
        <f t="shared" si="160"/>
        <v>Levantar incorrectamente</v>
      </c>
      <c r="I141" s="64" t="str">
        <f t="shared" si="161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41" s="64" t="str">
        <f t="shared" si="162"/>
        <v>1er Auxilio, lesion leve, lesion moderada, lesion incapacitante, fatalidad</v>
      </c>
      <c r="K141" s="78">
        <v>3</v>
      </c>
      <c r="L141" s="78" t="s">
        <v>31</v>
      </c>
      <c r="M141" s="78">
        <f t="shared" si="240"/>
        <v>13</v>
      </c>
      <c r="N141" s="65" t="str">
        <f t="shared" si="19"/>
        <v>Medio</v>
      </c>
      <c r="O141" s="66"/>
      <c r="P141" s="5" t="str">
        <f t="shared" si="7"/>
        <v/>
      </c>
      <c r="Q141" s="66"/>
      <c r="R141" s="5" t="str">
        <f t="shared" si="8"/>
        <v/>
      </c>
      <c r="S141" s="67" t="s">
        <v>310</v>
      </c>
      <c r="T141" s="5">
        <f t="shared" si="9"/>
        <v>0.65</v>
      </c>
      <c r="U141" s="68" t="s">
        <v>407</v>
      </c>
      <c r="V141" s="5">
        <f t="shared" si="10"/>
        <v>0.55000000000000004</v>
      </c>
      <c r="W141" s="5">
        <f t="shared" si="20"/>
        <v>10</v>
      </c>
      <c r="X141" s="5">
        <f t="shared" si="21"/>
        <v>0.55000000000000004</v>
      </c>
      <c r="Y141" s="69" t="s">
        <v>240</v>
      </c>
      <c r="Z141" s="5">
        <f t="shared" si="13"/>
        <v>0.2</v>
      </c>
      <c r="AA141" s="5">
        <f t="shared" si="22"/>
        <v>13</v>
      </c>
      <c r="AB141" s="5">
        <f t="shared" si="23"/>
        <v>0.2</v>
      </c>
      <c r="AC141" s="5">
        <f t="shared" si="221"/>
        <v>13</v>
      </c>
      <c r="AD141" s="5">
        <f t="shared" si="224"/>
        <v>1</v>
      </c>
      <c r="AE141" s="70">
        <f t="shared" si="177"/>
        <v>1</v>
      </c>
      <c r="AF141" s="5" t="str">
        <f t="shared" si="178"/>
        <v>5E</v>
      </c>
      <c r="AG141" s="66">
        <f t="shared" si="175"/>
        <v>25</v>
      </c>
      <c r="AH141" s="65" t="str">
        <f t="shared" si="174"/>
        <v>Bajo</v>
      </c>
      <c r="AI141" s="5" t="str">
        <f t="shared" si="176"/>
        <v>NO SIGNIFICATIVO</v>
      </c>
      <c r="AJ141" s="5" t="s">
        <v>441</v>
      </c>
      <c r="AK141" s="99" t="s">
        <v>382</v>
      </c>
      <c r="AN141" s="71"/>
    </row>
    <row r="142" spans="1:40" ht="313.5">
      <c r="A142" s="97"/>
      <c r="B142" s="298"/>
      <c r="C142" s="146" t="s">
        <v>244</v>
      </c>
      <c r="D142" s="146" t="s">
        <v>244</v>
      </c>
      <c r="E142" s="228"/>
      <c r="F142" s="228"/>
      <c r="G142" s="63">
        <v>25</v>
      </c>
      <c r="H142" s="64" t="str">
        <f t="shared" si="160"/>
        <v>Herramientas manuales y de poder en mal estado</v>
      </c>
      <c r="I142" s="64" t="str">
        <f t="shared" si="161"/>
        <v>Golpeado por caída de Herramientas objetos (anulación), Atrapado (Puntos de pellizco y mordida)</v>
      </c>
      <c r="J142" s="64" t="str">
        <f t="shared" si="162"/>
        <v>1er Auxilio, lesion leve, lesion moderada, lesion incapacitante, fatalidad</v>
      </c>
      <c r="K142" s="78">
        <v>2</v>
      </c>
      <c r="L142" s="78" t="s">
        <v>31</v>
      </c>
      <c r="M142" s="115">
        <f t="shared" si="240"/>
        <v>8</v>
      </c>
      <c r="N142" s="65" t="str">
        <f t="shared" si="19"/>
        <v>Alto</v>
      </c>
      <c r="O142" s="66"/>
      <c r="P142" s="5" t="str">
        <f t="shared" si="7"/>
        <v/>
      </c>
      <c r="Q142" s="66"/>
      <c r="R142" s="5" t="str">
        <f t="shared" si="8"/>
        <v/>
      </c>
      <c r="S142" s="67"/>
      <c r="T142" s="5" t="str">
        <f t="shared" si="9"/>
        <v/>
      </c>
      <c r="U142" s="68" t="s">
        <v>407</v>
      </c>
      <c r="V142" s="5">
        <f t="shared" si="10"/>
        <v>0.55000000000000004</v>
      </c>
      <c r="W142" s="5">
        <f t="shared" si="20"/>
        <v>10</v>
      </c>
      <c r="X142" s="5">
        <f t="shared" si="21"/>
        <v>0.55000000000000004</v>
      </c>
      <c r="Y142" s="69" t="s">
        <v>240</v>
      </c>
      <c r="Z142" s="5">
        <f t="shared" si="13"/>
        <v>0.2</v>
      </c>
      <c r="AA142" s="5">
        <f t="shared" si="22"/>
        <v>13</v>
      </c>
      <c r="AB142" s="5">
        <f t="shared" si="23"/>
        <v>0.2</v>
      </c>
      <c r="AC142" s="5">
        <f t="shared" si="221"/>
        <v>18</v>
      </c>
      <c r="AD142" s="5">
        <f t="shared" si="224"/>
        <v>6</v>
      </c>
      <c r="AE142" s="70">
        <f t="shared" si="177"/>
        <v>6</v>
      </c>
      <c r="AF142" s="5" t="str">
        <f t="shared" si="178"/>
        <v>3E</v>
      </c>
      <c r="AG142" s="66">
        <f t="shared" si="175"/>
        <v>20</v>
      </c>
      <c r="AH142" s="65" t="str">
        <f t="shared" si="174"/>
        <v>Bajo</v>
      </c>
      <c r="AI142" s="5" t="str">
        <f t="shared" si="176"/>
        <v>SIGNIFICATIVO</v>
      </c>
      <c r="AJ142" s="5" t="s">
        <v>441</v>
      </c>
      <c r="AK142" s="99" t="s">
        <v>382</v>
      </c>
      <c r="AN142" s="71"/>
    </row>
    <row r="143" spans="1:40" ht="313.5">
      <c r="A143" s="97"/>
      <c r="B143" s="298"/>
      <c r="C143" s="146" t="s">
        <v>244</v>
      </c>
      <c r="D143" s="146" t="s">
        <v>244</v>
      </c>
      <c r="E143" s="228"/>
      <c r="F143" s="228"/>
      <c r="G143" s="63">
        <v>29</v>
      </c>
      <c r="H143" s="64" t="str">
        <f t="shared" si="160"/>
        <v>Proyección de partículas</v>
      </c>
      <c r="I143" s="64" t="str">
        <f t="shared" si="161"/>
        <v>Contacto con partículas en proyección</v>
      </c>
      <c r="J143" s="64" t="str">
        <f t="shared" si="162"/>
        <v>1er Auxilio, lesion leve, lesion moderada, lesion incapacitante</v>
      </c>
      <c r="K143" s="78">
        <v>3</v>
      </c>
      <c r="L143" s="78" t="s">
        <v>31</v>
      </c>
      <c r="M143" s="78">
        <f t="shared" si="240"/>
        <v>13</v>
      </c>
      <c r="N143" s="65" t="str">
        <f t="shared" si="19"/>
        <v>Medio</v>
      </c>
      <c r="O143" s="66"/>
      <c r="P143" s="5" t="str">
        <f t="shared" si="7"/>
        <v/>
      </c>
      <c r="Q143" s="66"/>
      <c r="R143" s="5" t="str">
        <f t="shared" si="8"/>
        <v/>
      </c>
      <c r="S143" s="67"/>
      <c r="T143" s="5" t="str">
        <f t="shared" si="9"/>
        <v/>
      </c>
      <c r="U143" s="68" t="s">
        <v>407</v>
      </c>
      <c r="V143" s="5">
        <f t="shared" si="10"/>
        <v>0.55000000000000004</v>
      </c>
      <c r="W143" s="5">
        <f t="shared" si="20"/>
        <v>10</v>
      </c>
      <c r="X143" s="5">
        <f t="shared" si="21"/>
        <v>0.55000000000000004</v>
      </c>
      <c r="Y143" s="69" t="s">
        <v>240</v>
      </c>
      <c r="Z143" s="5">
        <f t="shared" si="13"/>
        <v>0.2</v>
      </c>
      <c r="AA143" s="5">
        <f t="shared" si="22"/>
        <v>13</v>
      </c>
      <c r="AB143" s="5">
        <f t="shared" si="23"/>
        <v>0.2</v>
      </c>
      <c r="AC143" s="5">
        <f t="shared" si="221"/>
        <v>13</v>
      </c>
      <c r="AD143" s="5">
        <f t="shared" si="224"/>
        <v>5</v>
      </c>
      <c r="AE143" s="70">
        <f t="shared" si="177"/>
        <v>5</v>
      </c>
      <c r="AF143" s="5" t="str">
        <f t="shared" si="178"/>
        <v>4D</v>
      </c>
      <c r="AG143" s="66">
        <f t="shared" si="175"/>
        <v>21</v>
      </c>
      <c r="AH143" s="65" t="str">
        <f t="shared" si="174"/>
        <v>Bajo</v>
      </c>
      <c r="AI143" s="5" t="str">
        <f t="shared" si="176"/>
        <v>NO SIGNIFICATIVO</v>
      </c>
      <c r="AJ143" s="5" t="s">
        <v>441</v>
      </c>
      <c r="AK143" s="99" t="s">
        <v>382</v>
      </c>
      <c r="AN143" s="71"/>
    </row>
    <row r="144" spans="1:40" ht="313.5">
      <c r="A144" s="97"/>
      <c r="B144" s="298"/>
      <c r="C144" s="146" t="s">
        <v>244</v>
      </c>
      <c r="D144" s="146" t="s">
        <v>244</v>
      </c>
      <c r="E144" s="228"/>
      <c r="F144" s="228"/>
      <c r="G144" s="63">
        <v>2</v>
      </c>
      <c r="H144" s="64" t="str">
        <f t="shared" ref="H144:H157" si="247">VLOOKUP(G144,PELIGRO,3,0)</f>
        <v>Iluminación deficiente ó excesiva</v>
      </c>
      <c r="I144" s="64" t="str">
        <f t="shared" ref="I144:I157" si="248">VLOOKUP(G144,PELIGRO,5,0)</f>
        <v>Exposición a iluminación Deficiente o excesiva (Deslumbramiento)</v>
      </c>
      <c r="J144" s="64" t="str">
        <f t="shared" ref="J144:J157" si="249">VLOOKUP(G144,PELIGRO,7,0)</f>
        <v>Posible enfermedad No Ocupacional, posible enfermedad ocupacional</v>
      </c>
      <c r="K144" s="78">
        <v>3</v>
      </c>
      <c r="L144" s="78" t="s">
        <v>31</v>
      </c>
      <c r="M144" s="78">
        <f t="shared" si="240"/>
        <v>13</v>
      </c>
      <c r="N144" s="65" t="str">
        <f t="shared" ref="N144:N157" si="250">IF(M144="","",IF(AND(OR(M144&gt;16,M144=16),OR(M144&lt;25,M144=25)),"Bajo",IF(AND(OR(M144&gt;9,M144=9),OR(M144&lt;15,M144=15)),"Medio",IF(AND(OR(M144&gt;1,M144=1),OR(M144&lt;8,M144=8)),"Alto"))))</f>
        <v>Medio</v>
      </c>
      <c r="O144" s="66"/>
      <c r="P144" s="5" t="str">
        <f t="shared" ref="P144:P157" si="251">IF(O144="", "",$P$18)</f>
        <v/>
      </c>
      <c r="Q144" s="66"/>
      <c r="R144" s="5" t="str">
        <f t="shared" ref="R144:R157" si="252">IF(Q144="", "",$R$18)</f>
        <v/>
      </c>
      <c r="S144" s="67" t="s">
        <v>303</v>
      </c>
      <c r="T144" s="5">
        <f t="shared" ref="T144:T157" si="253">IF(S144="", "",$T$18)</f>
        <v>0.65</v>
      </c>
      <c r="U144" s="68" t="s">
        <v>407</v>
      </c>
      <c r="V144" s="5">
        <f t="shared" ref="V144:V157" si="254">IF(U144="", "",X144)</f>
        <v>0.55000000000000004</v>
      </c>
      <c r="W144" s="5">
        <f t="shared" ref="W144:W157" si="255">IF(U144="","",LEN(U144)-LEN(SUBSTITUTE(U144,"•","")))</f>
        <v>10</v>
      </c>
      <c r="X144" s="5">
        <f t="shared" ref="X144:X157" si="256">IF(W144="","",IF(W144=1,0.25,IF(AND(OR(W144&gt;2,W144=2),OR(W144&lt;4,W144=4)),0.4,IF(OR(W144&gt;5,W144=5),0.55))))</f>
        <v>0.55000000000000004</v>
      </c>
      <c r="Y144" s="69" t="s">
        <v>240</v>
      </c>
      <c r="Z144" s="5">
        <f t="shared" ref="Z144:Z157" si="257">IF(Y144="", "",AB144)</f>
        <v>0.2</v>
      </c>
      <c r="AA144" s="5">
        <f t="shared" ref="AA144:AA157" si="258">IF(Y144="","",LEN(Y144)-LEN(SUBSTITUTE(Y144,"•","")))</f>
        <v>13</v>
      </c>
      <c r="AB144" s="5">
        <f t="shared" ref="AB144:AB157" si="259">IF(AA144="","",IF(AA144=1,0.05,IF(AND(OR(AA144&gt;2,AA144=2),OR(AA144&lt;4,AA144=4)),0.12,IF(OR(AA144&gt;5,AA144=5),0.2))))</f>
        <v>0.2</v>
      </c>
      <c r="AC144" s="5">
        <f t="shared" si="221"/>
        <v>13</v>
      </c>
      <c r="AD144" s="5">
        <f t="shared" si="224"/>
        <v>1</v>
      </c>
      <c r="AE144" s="70">
        <f t="shared" si="177"/>
        <v>1</v>
      </c>
      <c r="AF144" s="5" t="str">
        <f t="shared" si="178"/>
        <v>5E</v>
      </c>
      <c r="AG144" s="66">
        <f t="shared" si="175"/>
        <v>25</v>
      </c>
      <c r="AH144" s="65" t="str">
        <f t="shared" si="174"/>
        <v>Bajo</v>
      </c>
      <c r="AI144" s="5" t="str">
        <f t="shared" si="176"/>
        <v>NO SIGNIFICATIVO</v>
      </c>
      <c r="AJ144" s="5" t="s">
        <v>441</v>
      </c>
      <c r="AK144" s="99" t="s">
        <v>382</v>
      </c>
      <c r="AN144" s="71"/>
    </row>
    <row r="145" spans="1:40" ht="313.5">
      <c r="A145" s="97"/>
      <c r="B145" s="298"/>
      <c r="C145" s="146" t="s">
        <v>244</v>
      </c>
      <c r="D145" s="146" t="s">
        <v>244</v>
      </c>
      <c r="E145" s="228"/>
      <c r="F145" s="228"/>
      <c r="G145" s="63">
        <v>10</v>
      </c>
      <c r="H145" s="64" t="str">
        <f t="shared" si="247"/>
        <v>Vapores/gases/humos/Neblina</v>
      </c>
      <c r="I145" s="64" t="str">
        <f t="shared" si="248"/>
        <v>Inhalación de sustancias o agentes dañinos</v>
      </c>
      <c r="J145" s="64" t="str">
        <f t="shared" si="249"/>
        <v>1er Auxilio, fatalidad, posible enfermedad no ocupacional, posible enfermedad ocupacional</v>
      </c>
      <c r="K145" s="78">
        <v>3</v>
      </c>
      <c r="L145" s="78" t="s">
        <v>31</v>
      </c>
      <c r="M145" s="78">
        <f t="shared" si="240"/>
        <v>13</v>
      </c>
      <c r="N145" s="65" t="str">
        <f t="shared" si="250"/>
        <v>Medio</v>
      </c>
      <c r="O145" s="66"/>
      <c r="P145" s="5" t="str">
        <f t="shared" si="251"/>
        <v/>
      </c>
      <c r="Q145" s="66"/>
      <c r="R145" s="5" t="str">
        <f t="shared" si="252"/>
        <v/>
      </c>
      <c r="S145" s="67" t="s">
        <v>322</v>
      </c>
      <c r="T145" s="5">
        <f t="shared" si="253"/>
        <v>0.65</v>
      </c>
      <c r="U145" s="68" t="s">
        <v>407</v>
      </c>
      <c r="V145" s="5">
        <f t="shared" si="254"/>
        <v>0.55000000000000004</v>
      </c>
      <c r="W145" s="5">
        <f t="shared" si="255"/>
        <v>10</v>
      </c>
      <c r="X145" s="5">
        <f t="shared" si="256"/>
        <v>0.55000000000000004</v>
      </c>
      <c r="Y145" s="69" t="s">
        <v>240</v>
      </c>
      <c r="Z145" s="5">
        <f t="shared" si="257"/>
        <v>0.2</v>
      </c>
      <c r="AA145" s="5">
        <f t="shared" si="258"/>
        <v>13</v>
      </c>
      <c r="AB145" s="5">
        <f t="shared" si="259"/>
        <v>0.2</v>
      </c>
      <c r="AC145" s="5">
        <f t="shared" si="221"/>
        <v>13</v>
      </c>
      <c r="AD145" s="5">
        <f t="shared" si="224"/>
        <v>1</v>
      </c>
      <c r="AE145" s="70">
        <f t="shared" si="177"/>
        <v>1</v>
      </c>
      <c r="AF145" s="5" t="str">
        <f t="shared" si="178"/>
        <v>5E</v>
      </c>
      <c r="AG145" s="66">
        <f t="shared" si="175"/>
        <v>25</v>
      </c>
      <c r="AH145" s="65" t="str">
        <f t="shared" si="174"/>
        <v>Bajo</v>
      </c>
      <c r="AI145" s="5" t="str">
        <f t="shared" si="176"/>
        <v>NO SIGNIFICATIVO</v>
      </c>
      <c r="AJ145" s="5" t="s">
        <v>441</v>
      </c>
      <c r="AK145" s="99" t="s">
        <v>382</v>
      </c>
      <c r="AN145" s="71"/>
    </row>
    <row r="146" spans="1:40" ht="313.5">
      <c r="A146" s="97"/>
      <c r="B146" s="298"/>
      <c r="C146" s="146" t="s">
        <v>244</v>
      </c>
      <c r="D146" s="146" t="s">
        <v>244</v>
      </c>
      <c r="E146" s="228"/>
      <c r="F146" s="228"/>
      <c r="G146" s="63">
        <v>18</v>
      </c>
      <c r="H146" s="64" t="str">
        <f t="shared" si="247"/>
        <v>Posturas incomodas o forzadas</v>
      </c>
      <c r="I146" s="64" t="str">
        <f t="shared" si="248"/>
        <v>Ergonómico por posturas inadecuada</v>
      </c>
      <c r="J146" s="64" t="str">
        <f t="shared" si="249"/>
        <v>1er Auxilio, lesion leve, lesion moderada, posible enfermedad ocupacional.</v>
      </c>
      <c r="K146" s="78">
        <v>3</v>
      </c>
      <c r="L146" s="78" t="s">
        <v>31</v>
      </c>
      <c r="M146" s="78">
        <f t="shared" si="240"/>
        <v>13</v>
      </c>
      <c r="N146" s="65" t="str">
        <f t="shared" si="250"/>
        <v>Medio</v>
      </c>
      <c r="O146" s="66"/>
      <c r="P146" s="5" t="str">
        <f t="shared" si="251"/>
        <v/>
      </c>
      <c r="Q146" s="66"/>
      <c r="R146" s="5" t="str">
        <f t="shared" si="252"/>
        <v/>
      </c>
      <c r="S146" s="67" t="s">
        <v>304</v>
      </c>
      <c r="T146" s="5">
        <f t="shared" si="253"/>
        <v>0.65</v>
      </c>
      <c r="U146" s="68" t="s">
        <v>407</v>
      </c>
      <c r="V146" s="5">
        <f t="shared" si="254"/>
        <v>0.55000000000000004</v>
      </c>
      <c r="W146" s="5">
        <f t="shared" si="255"/>
        <v>10</v>
      </c>
      <c r="X146" s="5">
        <f t="shared" si="256"/>
        <v>0.55000000000000004</v>
      </c>
      <c r="Y146" s="69" t="s">
        <v>240</v>
      </c>
      <c r="Z146" s="5">
        <f t="shared" si="257"/>
        <v>0.2</v>
      </c>
      <c r="AA146" s="5">
        <f t="shared" si="258"/>
        <v>13</v>
      </c>
      <c r="AB146" s="5">
        <f t="shared" si="259"/>
        <v>0.2</v>
      </c>
      <c r="AC146" s="5">
        <f t="shared" si="221"/>
        <v>13</v>
      </c>
      <c r="AD146" s="5">
        <f t="shared" si="224"/>
        <v>1</v>
      </c>
      <c r="AE146" s="70">
        <f t="shared" si="177"/>
        <v>1</v>
      </c>
      <c r="AF146" s="5" t="str">
        <f t="shared" si="178"/>
        <v>5E</v>
      </c>
      <c r="AG146" s="66">
        <f t="shared" si="175"/>
        <v>25</v>
      </c>
      <c r="AH146" s="65" t="str">
        <f t="shared" si="174"/>
        <v>Bajo</v>
      </c>
      <c r="AI146" s="5" t="str">
        <f t="shared" si="176"/>
        <v>NO SIGNIFICATIVO</v>
      </c>
      <c r="AJ146" s="5" t="s">
        <v>441</v>
      </c>
      <c r="AK146" s="99" t="s">
        <v>382</v>
      </c>
      <c r="AN146" s="71"/>
    </row>
    <row r="147" spans="1:40" ht="313.5">
      <c r="A147" s="97"/>
      <c r="B147" s="298"/>
      <c r="C147" s="146" t="s">
        <v>244</v>
      </c>
      <c r="D147" s="146" t="s">
        <v>244</v>
      </c>
      <c r="E147" s="228"/>
      <c r="F147" s="228"/>
      <c r="G147" s="63">
        <v>20</v>
      </c>
      <c r="H147" s="64" t="str">
        <f t="shared" si="247"/>
        <v>Vibración brazo-mano</v>
      </c>
      <c r="I147" s="64" t="str">
        <f t="shared" si="248"/>
        <v>Ergonómico por vibración mecánica</v>
      </c>
      <c r="J147" s="64" t="str">
        <f t="shared" si="249"/>
        <v>1er Auxilio, lesion leve, lesion moderada, posible enfermedad ocupacional.</v>
      </c>
      <c r="K147" s="78">
        <v>3</v>
      </c>
      <c r="L147" s="78" t="s">
        <v>31</v>
      </c>
      <c r="M147" s="78">
        <f t="shared" si="240"/>
        <v>13</v>
      </c>
      <c r="N147" s="65" t="str">
        <f t="shared" si="250"/>
        <v>Medio</v>
      </c>
      <c r="O147" s="66"/>
      <c r="P147" s="5" t="str">
        <f t="shared" si="251"/>
        <v/>
      </c>
      <c r="Q147" s="66"/>
      <c r="R147" s="5" t="str">
        <f t="shared" si="252"/>
        <v/>
      </c>
      <c r="S147" s="67" t="s">
        <v>304</v>
      </c>
      <c r="T147" s="5">
        <f t="shared" si="253"/>
        <v>0.65</v>
      </c>
      <c r="U147" s="68" t="s">
        <v>407</v>
      </c>
      <c r="V147" s="5">
        <f t="shared" si="254"/>
        <v>0.55000000000000004</v>
      </c>
      <c r="W147" s="5">
        <f t="shared" si="255"/>
        <v>10</v>
      </c>
      <c r="X147" s="5">
        <f t="shared" si="256"/>
        <v>0.55000000000000004</v>
      </c>
      <c r="Y147" s="69" t="s">
        <v>240</v>
      </c>
      <c r="Z147" s="5">
        <f t="shared" si="257"/>
        <v>0.2</v>
      </c>
      <c r="AA147" s="5">
        <f t="shared" si="258"/>
        <v>13</v>
      </c>
      <c r="AB147" s="5">
        <f t="shared" si="259"/>
        <v>0.2</v>
      </c>
      <c r="AC147" s="5">
        <f t="shared" si="221"/>
        <v>13</v>
      </c>
      <c r="AD147" s="5">
        <f t="shared" si="224"/>
        <v>1</v>
      </c>
      <c r="AE147" s="70">
        <f t="shared" si="177"/>
        <v>1</v>
      </c>
      <c r="AF147" s="5" t="str">
        <f t="shared" si="178"/>
        <v>5E</v>
      </c>
      <c r="AG147" s="66">
        <f t="shared" si="175"/>
        <v>25</v>
      </c>
      <c r="AH147" s="65" t="str">
        <f t="shared" ref="AH147:AH210" si="260">IF(AG147="","",IF(AND(OR(AG147&gt;16,AG147=16),OR(AG147&lt;25,AG147=25)),"Bajo",IF(AND(OR(AG147&gt;9,AG147=9),OR(AG147&lt;15,AG147=15)),"Medio",IF(AND(OR(AG147&gt;1,AG147=1),OR(AG147&lt;8,AG147=8)),"Alto"))))</f>
        <v>Bajo</v>
      </c>
      <c r="AI147" s="5" t="str">
        <f t="shared" si="176"/>
        <v>NO SIGNIFICATIVO</v>
      </c>
      <c r="AJ147" s="5" t="s">
        <v>441</v>
      </c>
      <c r="AK147" s="99" t="s">
        <v>382</v>
      </c>
      <c r="AN147" s="71"/>
    </row>
    <row r="148" spans="1:40" ht="313.5">
      <c r="A148" s="97"/>
      <c r="B148" s="298"/>
      <c r="C148" s="146" t="s">
        <v>244</v>
      </c>
      <c r="D148" s="146" t="s">
        <v>244</v>
      </c>
      <c r="E148" s="228"/>
      <c r="F148" s="228"/>
      <c r="G148" s="63">
        <v>23</v>
      </c>
      <c r="H148" s="64" t="str">
        <f t="shared" si="247"/>
        <v>Fluidos a Presión, Equipo Presurizado</v>
      </c>
      <c r="I148" s="64" t="str">
        <f t="shared" si="248"/>
        <v>Golpeado por fluidos a presión</v>
      </c>
      <c r="J148" s="64" t="str">
        <f t="shared" si="249"/>
        <v>1er Auxilio, lesion leve, lesion moderada, lesion incapacitante, fatalidad</v>
      </c>
      <c r="K148" s="78">
        <v>3</v>
      </c>
      <c r="L148" s="78" t="s">
        <v>31</v>
      </c>
      <c r="M148" s="78">
        <f t="shared" si="240"/>
        <v>13</v>
      </c>
      <c r="N148" s="65" t="str">
        <f t="shared" si="250"/>
        <v>Medio</v>
      </c>
      <c r="O148" s="66"/>
      <c r="P148" s="5" t="str">
        <f t="shared" si="251"/>
        <v/>
      </c>
      <c r="Q148" s="66"/>
      <c r="R148" s="5" t="str">
        <f t="shared" si="252"/>
        <v/>
      </c>
      <c r="S148" s="67" t="s">
        <v>337</v>
      </c>
      <c r="T148" s="5">
        <f t="shared" si="253"/>
        <v>0.65</v>
      </c>
      <c r="U148" s="68" t="s">
        <v>407</v>
      </c>
      <c r="V148" s="5">
        <f t="shared" si="254"/>
        <v>0.55000000000000004</v>
      </c>
      <c r="W148" s="5">
        <f t="shared" si="255"/>
        <v>10</v>
      </c>
      <c r="X148" s="5">
        <f t="shared" si="256"/>
        <v>0.55000000000000004</v>
      </c>
      <c r="Y148" s="69" t="s">
        <v>240</v>
      </c>
      <c r="Z148" s="5">
        <f t="shared" si="257"/>
        <v>0.2</v>
      </c>
      <c r="AA148" s="5">
        <f t="shared" si="258"/>
        <v>13</v>
      </c>
      <c r="AB148" s="5">
        <f t="shared" si="259"/>
        <v>0.2</v>
      </c>
      <c r="AC148" s="5">
        <f t="shared" si="221"/>
        <v>13</v>
      </c>
      <c r="AD148" s="5">
        <f t="shared" si="224"/>
        <v>1</v>
      </c>
      <c r="AE148" s="70">
        <f t="shared" ref="AE148:AE211" si="261">IF(AD148="","",IF(AD148&lt;1,1,AD148))</f>
        <v>1</v>
      </c>
      <c r="AF148" s="5" t="str">
        <f t="shared" si="178"/>
        <v>5E</v>
      </c>
      <c r="AG148" s="66">
        <f t="shared" ref="AG148:AG211" si="262">IF(M148="","", IF(AF148="",M148,VLOOKUP(AF148,$AS$3:$AT$27,2,FALSE)))</f>
        <v>25</v>
      </c>
      <c r="AH148" s="65" t="str">
        <f t="shared" si="260"/>
        <v>Bajo</v>
      </c>
      <c r="AI148" s="5" t="str">
        <f t="shared" ref="AI148:AI211" si="263">IF(N148="", "",IF(N148="ALTO","SIGNIFICATIVO", "NO SIGNIFICATIVO"))</f>
        <v>NO SIGNIFICATIVO</v>
      </c>
      <c r="AJ148" s="5" t="s">
        <v>441</v>
      </c>
      <c r="AK148" s="99" t="s">
        <v>382</v>
      </c>
      <c r="AN148" s="71"/>
    </row>
    <row r="149" spans="1:40" ht="313.5">
      <c r="A149" s="97"/>
      <c r="B149" s="298"/>
      <c r="C149" s="146" t="s">
        <v>244</v>
      </c>
      <c r="D149" s="146" t="s">
        <v>244</v>
      </c>
      <c r="E149" s="228"/>
      <c r="F149" s="228"/>
      <c r="G149" s="63">
        <v>37</v>
      </c>
      <c r="H149" s="64" t="str">
        <f t="shared" si="247"/>
        <v>Escaleras / Andamios</v>
      </c>
      <c r="I149" s="64" t="str">
        <f t="shared" si="248"/>
        <v>Caída a distinto nivel</v>
      </c>
      <c r="J149" s="64" t="str">
        <f t="shared" si="249"/>
        <v>1er Auxilio, lesion leve, lesion moderada, lesion incapacitante, fatalidad</v>
      </c>
      <c r="K149" s="78">
        <v>2</v>
      </c>
      <c r="L149" s="78" t="s">
        <v>31</v>
      </c>
      <c r="M149" s="115">
        <f t="shared" si="240"/>
        <v>8</v>
      </c>
      <c r="N149" s="65" t="str">
        <f t="shared" si="250"/>
        <v>Alto</v>
      </c>
      <c r="O149" s="66" t="s">
        <v>338</v>
      </c>
      <c r="P149" s="5">
        <f t="shared" si="251"/>
        <v>0.99</v>
      </c>
      <c r="Q149" s="66"/>
      <c r="R149" s="5" t="str">
        <f t="shared" si="252"/>
        <v/>
      </c>
      <c r="S149" s="67"/>
      <c r="T149" s="5" t="str">
        <f t="shared" si="253"/>
        <v/>
      </c>
      <c r="U149" s="68" t="s">
        <v>407</v>
      </c>
      <c r="V149" s="5">
        <f t="shared" si="254"/>
        <v>0.55000000000000004</v>
      </c>
      <c r="W149" s="5">
        <f t="shared" si="255"/>
        <v>10</v>
      </c>
      <c r="X149" s="5">
        <f t="shared" si="256"/>
        <v>0.55000000000000004</v>
      </c>
      <c r="Y149" s="69" t="s">
        <v>240</v>
      </c>
      <c r="Z149" s="5">
        <f t="shared" si="257"/>
        <v>0.2</v>
      </c>
      <c r="AA149" s="5">
        <f t="shared" si="258"/>
        <v>13</v>
      </c>
      <c r="AB149" s="5">
        <f t="shared" si="259"/>
        <v>0.2</v>
      </c>
      <c r="AC149" s="5">
        <f t="shared" si="221"/>
        <v>18</v>
      </c>
      <c r="AD149" s="5">
        <f t="shared" ref="AD149:AD157" si="264">ROUND(IF(COUNT(P149,R149,T149,V149,Z149)=0,"", IF(  (MAX(P149,R149,T149,V149,Z149)+ (0.5*(SUM(P149,R149,T149,V149,Z149)-MAX(P149,R149,T149,V149,Z149))))&gt;0.951, (1-0.95)*AC149,(1-( (MAX(P149,R149,T149,V149,Z149))+0.5*(SUM(P149,R149,T149,V149,Z149)-MAX(P149,R149,T149,V149,Z149))))*AC149)),0)</f>
        <v>1</v>
      </c>
      <c r="AE149" s="70">
        <f t="shared" si="261"/>
        <v>1</v>
      </c>
      <c r="AF149" s="5" t="str">
        <f t="shared" ref="AF149:AF212" si="265">IF(IFERROR(AE149,"")="","",VLOOKUP(AE149,$AZ$3:$BA$27,2,FALSE))</f>
        <v>5E</v>
      </c>
      <c r="AG149" s="66">
        <f t="shared" si="262"/>
        <v>25</v>
      </c>
      <c r="AH149" s="65" t="str">
        <f t="shared" si="260"/>
        <v>Bajo</v>
      </c>
      <c r="AI149" s="5" t="str">
        <f t="shared" si="263"/>
        <v>SIGNIFICATIVO</v>
      </c>
      <c r="AJ149" s="5" t="s">
        <v>441</v>
      </c>
      <c r="AK149" s="99" t="s">
        <v>382</v>
      </c>
      <c r="AN149" s="71"/>
    </row>
    <row r="150" spans="1:40" ht="313.5">
      <c r="A150" s="97"/>
      <c r="B150" s="298"/>
      <c r="C150" s="146" t="s">
        <v>244</v>
      </c>
      <c r="D150" s="146" t="s">
        <v>244</v>
      </c>
      <c r="E150" s="228"/>
      <c r="F150" s="228"/>
      <c r="G150" s="63">
        <v>38</v>
      </c>
      <c r="H150" s="64" t="str">
        <f t="shared" si="247"/>
        <v>Obstáculos en el piso</v>
      </c>
      <c r="I150" s="64" t="str">
        <f t="shared" si="248"/>
        <v>Caída al mismo nivel</v>
      </c>
      <c r="J150" s="64" t="str">
        <f t="shared" si="249"/>
        <v>1er Auxilio, lesion leve, lesion moderada.</v>
      </c>
      <c r="K150" s="78">
        <v>3</v>
      </c>
      <c r="L150" s="78" t="s">
        <v>31</v>
      </c>
      <c r="M150" s="78">
        <f t="shared" si="240"/>
        <v>13</v>
      </c>
      <c r="N150" s="65" t="str">
        <f t="shared" si="250"/>
        <v>Medio</v>
      </c>
      <c r="O150" s="66"/>
      <c r="P150" s="5" t="str">
        <f t="shared" si="251"/>
        <v/>
      </c>
      <c r="Q150" s="66"/>
      <c r="R150" s="5" t="str">
        <f t="shared" si="252"/>
        <v/>
      </c>
      <c r="S150" s="67"/>
      <c r="T150" s="5" t="str">
        <f t="shared" si="253"/>
        <v/>
      </c>
      <c r="U150" s="68" t="s">
        <v>407</v>
      </c>
      <c r="V150" s="5">
        <f t="shared" si="254"/>
        <v>0.55000000000000004</v>
      </c>
      <c r="W150" s="5">
        <f t="shared" si="255"/>
        <v>10</v>
      </c>
      <c r="X150" s="5">
        <f t="shared" si="256"/>
        <v>0.55000000000000004</v>
      </c>
      <c r="Y150" s="69" t="s">
        <v>240</v>
      </c>
      <c r="Z150" s="5">
        <f t="shared" si="257"/>
        <v>0.2</v>
      </c>
      <c r="AA150" s="5">
        <f t="shared" si="258"/>
        <v>13</v>
      </c>
      <c r="AB150" s="5">
        <f t="shared" si="259"/>
        <v>0.2</v>
      </c>
      <c r="AC150" s="5">
        <f t="shared" si="221"/>
        <v>13</v>
      </c>
      <c r="AD150" s="5">
        <f t="shared" si="264"/>
        <v>5</v>
      </c>
      <c r="AE150" s="70">
        <f t="shared" si="261"/>
        <v>5</v>
      </c>
      <c r="AF150" s="5" t="str">
        <f t="shared" si="265"/>
        <v>4D</v>
      </c>
      <c r="AG150" s="66">
        <f t="shared" si="262"/>
        <v>21</v>
      </c>
      <c r="AH150" s="65" t="str">
        <f t="shared" si="260"/>
        <v>Bajo</v>
      </c>
      <c r="AI150" s="5" t="str">
        <f t="shared" si="263"/>
        <v>NO SIGNIFICATIVO</v>
      </c>
      <c r="AJ150" s="5" t="s">
        <v>441</v>
      </c>
      <c r="AK150" s="99" t="s">
        <v>382</v>
      </c>
      <c r="AN150" s="71"/>
    </row>
    <row r="151" spans="1:40" ht="313.5">
      <c r="A151" s="97"/>
      <c r="B151" s="298"/>
      <c r="C151" s="146" t="s">
        <v>244</v>
      </c>
      <c r="D151" s="146" t="s">
        <v>244</v>
      </c>
      <c r="E151" s="228"/>
      <c r="F151" s="228"/>
      <c r="G151" s="63">
        <v>47</v>
      </c>
      <c r="H151" s="64" t="str">
        <f t="shared" si="247"/>
        <v>Superficie Resbaladiza</v>
      </c>
      <c r="I151" s="64" t="str">
        <f t="shared" si="248"/>
        <v>Caída a mismo nivel</v>
      </c>
      <c r="J151" s="64" t="str">
        <f t="shared" si="249"/>
        <v>1er Auxilio, lesion leve, lesion moderada, lesion incapacitante</v>
      </c>
      <c r="K151" s="78">
        <v>3</v>
      </c>
      <c r="L151" s="78" t="s">
        <v>31</v>
      </c>
      <c r="M151" s="78">
        <f t="shared" si="240"/>
        <v>13</v>
      </c>
      <c r="N151" s="65" t="str">
        <f t="shared" si="250"/>
        <v>Medio</v>
      </c>
      <c r="O151" s="66"/>
      <c r="P151" s="5" t="str">
        <f t="shared" si="251"/>
        <v/>
      </c>
      <c r="Q151" s="66"/>
      <c r="R151" s="5" t="str">
        <f t="shared" si="252"/>
        <v/>
      </c>
      <c r="S151" s="67"/>
      <c r="T151" s="5" t="str">
        <f t="shared" si="253"/>
        <v/>
      </c>
      <c r="U151" s="68" t="s">
        <v>407</v>
      </c>
      <c r="V151" s="5">
        <f t="shared" si="254"/>
        <v>0.55000000000000004</v>
      </c>
      <c r="W151" s="5">
        <f t="shared" si="255"/>
        <v>10</v>
      </c>
      <c r="X151" s="5">
        <f t="shared" si="256"/>
        <v>0.55000000000000004</v>
      </c>
      <c r="Y151" s="69" t="s">
        <v>240</v>
      </c>
      <c r="Z151" s="5">
        <f t="shared" si="257"/>
        <v>0.2</v>
      </c>
      <c r="AA151" s="5">
        <f t="shared" si="258"/>
        <v>13</v>
      </c>
      <c r="AB151" s="5">
        <f t="shared" si="259"/>
        <v>0.2</v>
      </c>
      <c r="AC151" s="5">
        <f t="shared" si="221"/>
        <v>13</v>
      </c>
      <c r="AD151" s="5">
        <f t="shared" si="264"/>
        <v>5</v>
      </c>
      <c r="AE151" s="70">
        <f t="shared" si="261"/>
        <v>5</v>
      </c>
      <c r="AF151" s="5" t="str">
        <f t="shared" si="265"/>
        <v>4D</v>
      </c>
      <c r="AG151" s="66">
        <f t="shared" si="262"/>
        <v>21</v>
      </c>
      <c r="AH151" s="65" t="str">
        <f t="shared" si="260"/>
        <v>Bajo</v>
      </c>
      <c r="AI151" s="5" t="str">
        <f t="shared" si="263"/>
        <v>NO SIGNIFICATIVO</v>
      </c>
      <c r="AJ151" s="5" t="s">
        <v>441</v>
      </c>
      <c r="AK151" s="99" t="s">
        <v>382</v>
      </c>
      <c r="AN151" s="71"/>
    </row>
    <row r="152" spans="1:40" ht="313.5">
      <c r="A152" s="97"/>
      <c r="B152" s="298"/>
      <c r="C152" s="146" t="s">
        <v>244</v>
      </c>
      <c r="D152" s="146" t="s">
        <v>244</v>
      </c>
      <c r="E152" s="228"/>
      <c r="F152" s="228"/>
      <c r="G152" s="63">
        <v>50</v>
      </c>
      <c r="H152" s="64" t="str">
        <f t="shared" si="247"/>
        <v>Equipos o instalaciones eléctricas energizadas</v>
      </c>
      <c r="I152" s="64" t="str">
        <f t="shared" si="248"/>
        <v>Contacto directo / indirecto / inducción con energía eléctrica</v>
      </c>
      <c r="J152" s="64" t="str">
        <f t="shared" si="249"/>
        <v>1er Auxilio, lesion leve, lesion moderada, posible enfermedad ocupacional, fatalidad</v>
      </c>
      <c r="K152" s="78">
        <v>2</v>
      </c>
      <c r="L152" s="78" t="s">
        <v>31</v>
      </c>
      <c r="M152" s="115">
        <f t="shared" si="240"/>
        <v>8</v>
      </c>
      <c r="N152" s="65" t="str">
        <f t="shared" si="250"/>
        <v>Alto</v>
      </c>
      <c r="O152" s="66"/>
      <c r="P152" s="5" t="str">
        <f t="shared" si="251"/>
        <v/>
      </c>
      <c r="Q152" s="66"/>
      <c r="R152" s="5" t="str">
        <f t="shared" si="252"/>
        <v/>
      </c>
      <c r="S152" s="67" t="s">
        <v>360</v>
      </c>
      <c r="T152" s="5">
        <f t="shared" si="253"/>
        <v>0.65</v>
      </c>
      <c r="U152" s="68" t="s">
        <v>407</v>
      </c>
      <c r="V152" s="5">
        <f t="shared" si="254"/>
        <v>0.55000000000000004</v>
      </c>
      <c r="W152" s="5">
        <f t="shared" si="255"/>
        <v>10</v>
      </c>
      <c r="X152" s="5">
        <f t="shared" si="256"/>
        <v>0.55000000000000004</v>
      </c>
      <c r="Y152" s="69" t="s">
        <v>240</v>
      </c>
      <c r="Z152" s="5">
        <f t="shared" si="257"/>
        <v>0.2</v>
      </c>
      <c r="AA152" s="5">
        <f t="shared" si="258"/>
        <v>13</v>
      </c>
      <c r="AB152" s="5">
        <f t="shared" si="259"/>
        <v>0.2</v>
      </c>
      <c r="AC152" s="5">
        <f t="shared" si="221"/>
        <v>18</v>
      </c>
      <c r="AD152" s="5">
        <f t="shared" si="264"/>
        <v>1</v>
      </c>
      <c r="AE152" s="70">
        <f t="shared" si="261"/>
        <v>1</v>
      </c>
      <c r="AF152" s="5" t="str">
        <f t="shared" si="265"/>
        <v>5E</v>
      </c>
      <c r="AG152" s="66">
        <f t="shared" si="262"/>
        <v>25</v>
      </c>
      <c r="AH152" s="65" t="str">
        <f t="shared" si="260"/>
        <v>Bajo</v>
      </c>
      <c r="AI152" s="5" t="str">
        <f t="shared" si="263"/>
        <v>SIGNIFICATIVO</v>
      </c>
      <c r="AJ152" s="5" t="s">
        <v>441</v>
      </c>
      <c r="AK152" s="99" t="s">
        <v>382</v>
      </c>
      <c r="AN152" s="71"/>
    </row>
    <row r="153" spans="1:40" ht="313.5">
      <c r="A153" s="97"/>
      <c r="B153" s="298"/>
      <c r="C153" s="146" t="s">
        <v>244</v>
      </c>
      <c r="D153" s="146" t="s">
        <v>244</v>
      </c>
      <c r="E153" s="228"/>
      <c r="F153" s="228"/>
      <c r="G153" s="63">
        <v>55</v>
      </c>
      <c r="H153" s="64" t="str">
        <f t="shared" si="247"/>
        <v>Presión de tiempos</v>
      </c>
      <c r="I153" s="64" t="str">
        <f t="shared" si="248"/>
        <v>Trastornos Biológicos, Psicológicos y Sociales</v>
      </c>
      <c r="J153" s="64" t="str">
        <f t="shared" si="249"/>
        <v>Posible enfermedad ocupacional, primer auxilio.</v>
      </c>
      <c r="K153" s="78">
        <v>3</v>
      </c>
      <c r="L153" s="78" t="s">
        <v>31</v>
      </c>
      <c r="M153" s="78">
        <f t="shared" si="240"/>
        <v>13</v>
      </c>
      <c r="N153" s="65" t="str">
        <f t="shared" si="250"/>
        <v>Medio</v>
      </c>
      <c r="O153" s="66"/>
      <c r="P153" s="5" t="str">
        <f t="shared" si="251"/>
        <v/>
      </c>
      <c r="Q153" s="66"/>
      <c r="R153" s="5" t="str">
        <f t="shared" si="252"/>
        <v/>
      </c>
      <c r="S153" s="67"/>
      <c r="T153" s="5" t="str">
        <f t="shared" si="253"/>
        <v/>
      </c>
      <c r="U153" s="68" t="s">
        <v>407</v>
      </c>
      <c r="V153" s="5">
        <f t="shared" si="254"/>
        <v>0.55000000000000004</v>
      </c>
      <c r="W153" s="5">
        <f t="shared" si="255"/>
        <v>10</v>
      </c>
      <c r="X153" s="5">
        <f t="shared" si="256"/>
        <v>0.55000000000000004</v>
      </c>
      <c r="Y153" s="69" t="s">
        <v>240</v>
      </c>
      <c r="Z153" s="5">
        <f t="shared" si="257"/>
        <v>0.2</v>
      </c>
      <c r="AA153" s="5">
        <f t="shared" si="258"/>
        <v>13</v>
      </c>
      <c r="AB153" s="5">
        <f t="shared" si="259"/>
        <v>0.2</v>
      </c>
      <c r="AC153" s="5">
        <f t="shared" si="221"/>
        <v>13</v>
      </c>
      <c r="AD153" s="5">
        <f t="shared" si="264"/>
        <v>5</v>
      </c>
      <c r="AE153" s="70">
        <f t="shared" si="261"/>
        <v>5</v>
      </c>
      <c r="AF153" s="5" t="str">
        <f t="shared" si="265"/>
        <v>4D</v>
      </c>
      <c r="AG153" s="66">
        <f t="shared" si="262"/>
        <v>21</v>
      </c>
      <c r="AH153" s="65" t="str">
        <f t="shared" si="260"/>
        <v>Bajo</v>
      </c>
      <c r="AI153" s="5" t="str">
        <f t="shared" si="263"/>
        <v>NO SIGNIFICATIVO</v>
      </c>
      <c r="AJ153" s="5" t="s">
        <v>441</v>
      </c>
      <c r="AK153" s="99" t="s">
        <v>382</v>
      </c>
      <c r="AN153" s="71"/>
    </row>
    <row r="154" spans="1:40" ht="313.5">
      <c r="A154" s="97"/>
      <c r="B154" s="298"/>
      <c r="C154" s="146" t="s">
        <v>244</v>
      </c>
      <c r="D154" s="146" t="s">
        <v>244</v>
      </c>
      <c r="E154" s="228"/>
      <c r="F154" s="228"/>
      <c r="G154" s="63">
        <v>67</v>
      </c>
      <c r="H154" s="64" t="str">
        <f t="shared" si="247"/>
        <v>Usar equipos defectuoso</v>
      </c>
      <c r="I154" s="64" t="str">
        <f t="shared" si="24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54" s="64" t="str">
        <f t="shared" si="249"/>
        <v>1er Auxilio, lesion leve, lesion moderada, lesion incapacitante, fatalidad</v>
      </c>
      <c r="K154" s="78">
        <v>2</v>
      </c>
      <c r="L154" s="78" t="s">
        <v>31</v>
      </c>
      <c r="M154" s="115">
        <f t="shared" si="240"/>
        <v>8</v>
      </c>
      <c r="N154" s="65" t="str">
        <f t="shared" si="250"/>
        <v>Alto</v>
      </c>
      <c r="O154" s="66"/>
      <c r="P154" s="5" t="str">
        <f t="shared" si="251"/>
        <v/>
      </c>
      <c r="Q154" s="66"/>
      <c r="R154" s="5" t="str">
        <f t="shared" si="252"/>
        <v/>
      </c>
      <c r="S154" s="67" t="s">
        <v>309</v>
      </c>
      <c r="T154" s="5">
        <f t="shared" si="253"/>
        <v>0.65</v>
      </c>
      <c r="U154" s="68" t="s">
        <v>407</v>
      </c>
      <c r="V154" s="5">
        <f t="shared" si="254"/>
        <v>0.55000000000000004</v>
      </c>
      <c r="W154" s="5">
        <f t="shared" si="255"/>
        <v>10</v>
      </c>
      <c r="X154" s="5">
        <f t="shared" si="256"/>
        <v>0.55000000000000004</v>
      </c>
      <c r="Y154" s="69" t="s">
        <v>240</v>
      </c>
      <c r="Z154" s="5">
        <f t="shared" si="257"/>
        <v>0.2</v>
      </c>
      <c r="AA154" s="5">
        <f t="shared" si="258"/>
        <v>13</v>
      </c>
      <c r="AB154" s="5">
        <f t="shared" si="259"/>
        <v>0.2</v>
      </c>
      <c r="AC154" s="5">
        <f t="shared" si="221"/>
        <v>18</v>
      </c>
      <c r="AD154" s="5">
        <f t="shared" si="264"/>
        <v>1</v>
      </c>
      <c r="AE154" s="70">
        <f t="shared" si="261"/>
        <v>1</v>
      </c>
      <c r="AF154" s="5" t="str">
        <f t="shared" si="265"/>
        <v>5E</v>
      </c>
      <c r="AG154" s="66">
        <f t="shared" si="262"/>
        <v>25</v>
      </c>
      <c r="AH154" s="65" t="str">
        <f t="shared" si="260"/>
        <v>Bajo</v>
      </c>
      <c r="AI154" s="5" t="str">
        <f t="shared" si="263"/>
        <v>SIGNIFICATIVO</v>
      </c>
      <c r="AJ154" s="5" t="s">
        <v>441</v>
      </c>
      <c r="AK154" s="99" t="s">
        <v>382</v>
      </c>
      <c r="AN154" s="71"/>
    </row>
    <row r="155" spans="1:40" ht="313.5">
      <c r="A155" s="97"/>
      <c r="B155" s="298"/>
      <c r="C155" s="146" t="s">
        <v>244</v>
      </c>
      <c r="D155" s="146" t="s">
        <v>244</v>
      </c>
      <c r="E155" s="228"/>
      <c r="F155" s="228"/>
      <c r="G155" s="63">
        <v>68</v>
      </c>
      <c r="H155" s="64" t="str">
        <f t="shared" si="247"/>
        <v>Transportar herramientas/materiales de manera incorrecta</v>
      </c>
      <c r="I155" s="64" t="str">
        <f t="shared" si="24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55" s="64" t="str">
        <f t="shared" si="249"/>
        <v>1er Auxilio, lesion leve, lesion moderada, lesion incapacitante, fatalidad</v>
      </c>
      <c r="K155" s="78">
        <v>3</v>
      </c>
      <c r="L155" s="78" t="s">
        <v>31</v>
      </c>
      <c r="M155" s="78">
        <f t="shared" si="240"/>
        <v>13</v>
      </c>
      <c r="N155" s="65" t="str">
        <f t="shared" si="250"/>
        <v>Medio</v>
      </c>
      <c r="O155" s="66"/>
      <c r="P155" s="5" t="str">
        <f t="shared" si="251"/>
        <v/>
      </c>
      <c r="Q155" s="66"/>
      <c r="R155" s="5" t="str">
        <f t="shared" si="252"/>
        <v/>
      </c>
      <c r="S155" s="67"/>
      <c r="T155" s="5" t="str">
        <f t="shared" si="253"/>
        <v/>
      </c>
      <c r="U155" s="68" t="s">
        <v>407</v>
      </c>
      <c r="V155" s="5">
        <f t="shared" si="254"/>
        <v>0.55000000000000004</v>
      </c>
      <c r="W155" s="5">
        <f t="shared" si="255"/>
        <v>10</v>
      </c>
      <c r="X155" s="5">
        <f t="shared" si="256"/>
        <v>0.55000000000000004</v>
      </c>
      <c r="Y155" s="69" t="s">
        <v>240</v>
      </c>
      <c r="Z155" s="5">
        <f t="shared" si="257"/>
        <v>0.2</v>
      </c>
      <c r="AA155" s="5">
        <f t="shared" si="258"/>
        <v>13</v>
      </c>
      <c r="AB155" s="5">
        <f t="shared" si="259"/>
        <v>0.2</v>
      </c>
      <c r="AC155" s="5">
        <f t="shared" si="221"/>
        <v>13</v>
      </c>
      <c r="AD155" s="5">
        <f t="shared" si="264"/>
        <v>5</v>
      </c>
      <c r="AE155" s="70">
        <f t="shared" si="261"/>
        <v>5</v>
      </c>
      <c r="AF155" s="5" t="str">
        <f t="shared" si="265"/>
        <v>4D</v>
      </c>
      <c r="AG155" s="66">
        <f t="shared" si="262"/>
        <v>21</v>
      </c>
      <c r="AH155" s="65" t="str">
        <f t="shared" si="260"/>
        <v>Bajo</v>
      </c>
      <c r="AI155" s="5" t="str">
        <f t="shared" si="263"/>
        <v>NO SIGNIFICATIVO</v>
      </c>
      <c r="AJ155" s="5" t="s">
        <v>441</v>
      </c>
      <c r="AK155" s="99" t="s">
        <v>382</v>
      </c>
      <c r="AN155" s="71"/>
    </row>
    <row r="156" spans="1:40" ht="313.5">
      <c r="A156" s="97"/>
      <c r="B156" s="298"/>
      <c r="C156" s="146" t="s">
        <v>244</v>
      </c>
      <c r="D156" s="146" t="s">
        <v>244</v>
      </c>
      <c r="E156" s="228"/>
      <c r="F156" s="228"/>
      <c r="G156" s="63">
        <v>69</v>
      </c>
      <c r="H156" s="64" t="str">
        <f t="shared" si="247"/>
        <v>Usar herramientas/materiales de manera incorrecta</v>
      </c>
      <c r="I156" s="64" t="str">
        <f t="shared" si="24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56" s="64" t="str">
        <f t="shared" si="249"/>
        <v>1er Auxilio, lesion leve, lesion moderada, lesion incapacitante, fatalidad</v>
      </c>
      <c r="K156" s="78">
        <v>3</v>
      </c>
      <c r="L156" s="78" t="s">
        <v>31</v>
      </c>
      <c r="M156" s="78">
        <f t="shared" si="240"/>
        <v>13</v>
      </c>
      <c r="N156" s="65" t="str">
        <f t="shared" si="250"/>
        <v>Medio</v>
      </c>
      <c r="O156" s="66"/>
      <c r="P156" s="5" t="str">
        <f t="shared" si="251"/>
        <v/>
      </c>
      <c r="Q156" s="66"/>
      <c r="R156" s="5" t="str">
        <f t="shared" si="252"/>
        <v/>
      </c>
      <c r="S156" s="67" t="s">
        <v>304</v>
      </c>
      <c r="T156" s="5">
        <f t="shared" si="253"/>
        <v>0.65</v>
      </c>
      <c r="U156" s="68" t="s">
        <v>407</v>
      </c>
      <c r="V156" s="5">
        <f t="shared" si="254"/>
        <v>0.55000000000000004</v>
      </c>
      <c r="W156" s="5">
        <f t="shared" si="255"/>
        <v>10</v>
      </c>
      <c r="X156" s="5">
        <f t="shared" si="256"/>
        <v>0.55000000000000004</v>
      </c>
      <c r="Y156" s="69" t="s">
        <v>240</v>
      </c>
      <c r="Z156" s="5">
        <f t="shared" si="257"/>
        <v>0.2</v>
      </c>
      <c r="AA156" s="5">
        <f t="shared" si="258"/>
        <v>13</v>
      </c>
      <c r="AB156" s="5">
        <f t="shared" si="259"/>
        <v>0.2</v>
      </c>
      <c r="AC156" s="5">
        <f t="shared" si="221"/>
        <v>13</v>
      </c>
      <c r="AD156" s="5">
        <f t="shared" si="264"/>
        <v>1</v>
      </c>
      <c r="AE156" s="70">
        <f t="shared" si="261"/>
        <v>1</v>
      </c>
      <c r="AF156" s="5" t="str">
        <f t="shared" si="265"/>
        <v>5E</v>
      </c>
      <c r="AG156" s="66">
        <f t="shared" si="262"/>
        <v>25</v>
      </c>
      <c r="AH156" s="65" t="str">
        <f t="shared" si="260"/>
        <v>Bajo</v>
      </c>
      <c r="AI156" s="5" t="str">
        <f t="shared" si="263"/>
        <v>NO SIGNIFICATIVO</v>
      </c>
      <c r="AJ156" s="5" t="s">
        <v>441</v>
      </c>
      <c r="AK156" s="99" t="s">
        <v>382</v>
      </c>
      <c r="AN156" s="71"/>
    </row>
    <row r="157" spans="1:40" ht="313.5">
      <c r="A157" s="97"/>
      <c r="B157" s="298"/>
      <c r="C157" s="146" t="s">
        <v>244</v>
      </c>
      <c r="D157" s="146" t="s">
        <v>244</v>
      </c>
      <c r="E157" s="228"/>
      <c r="F157" s="228"/>
      <c r="G157" s="63">
        <v>71</v>
      </c>
      <c r="H157" s="64" t="str">
        <f t="shared" si="247"/>
        <v>No usar EPP correctamente/Adecuado</v>
      </c>
      <c r="I157" s="64" t="str">
        <f t="shared" si="24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57" s="64" t="str">
        <f t="shared" si="249"/>
        <v>1er Auxilio, lesion leve, lesion moderada, lesion incapacitante, fatalidad</v>
      </c>
      <c r="K157" s="78">
        <v>3</v>
      </c>
      <c r="L157" s="78" t="s">
        <v>31</v>
      </c>
      <c r="M157" s="78">
        <f t="shared" si="240"/>
        <v>13</v>
      </c>
      <c r="N157" s="65" t="str">
        <f t="shared" si="250"/>
        <v>Medio</v>
      </c>
      <c r="O157" s="66"/>
      <c r="P157" s="5" t="str">
        <f t="shared" si="251"/>
        <v/>
      </c>
      <c r="Q157" s="66"/>
      <c r="R157" s="5" t="str">
        <f t="shared" si="252"/>
        <v/>
      </c>
      <c r="S157" s="67"/>
      <c r="T157" s="5" t="str">
        <f t="shared" si="253"/>
        <v/>
      </c>
      <c r="U157" s="68" t="s">
        <v>407</v>
      </c>
      <c r="V157" s="5">
        <f t="shared" si="254"/>
        <v>0.55000000000000004</v>
      </c>
      <c r="W157" s="5">
        <f t="shared" si="255"/>
        <v>10</v>
      </c>
      <c r="X157" s="5">
        <f t="shared" si="256"/>
        <v>0.55000000000000004</v>
      </c>
      <c r="Y157" s="69" t="s">
        <v>240</v>
      </c>
      <c r="Z157" s="5">
        <f t="shared" si="257"/>
        <v>0.2</v>
      </c>
      <c r="AA157" s="5">
        <f t="shared" si="258"/>
        <v>13</v>
      </c>
      <c r="AB157" s="5">
        <f t="shared" si="259"/>
        <v>0.2</v>
      </c>
      <c r="AC157" s="5">
        <f t="shared" si="221"/>
        <v>13</v>
      </c>
      <c r="AD157" s="5">
        <f t="shared" si="264"/>
        <v>5</v>
      </c>
      <c r="AE157" s="70">
        <f t="shared" si="261"/>
        <v>5</v>
      </c>
      <c r="AF157" s="5" t="str">
        <f t="shared" si="265"/>
        <v>4D</v>
      </c>
      <c r="AG157" s="66">
        <f t="shared" si="262"/>
        <v>21</v>
      </c>
      <c r="AH157" s="65" t="str">
        <f t="shared" si="260"/>
        <v>Bajo</v>
      </c>
      <c r="AI157" s="5" t="str">
        <f t="shared" si="263"/>
        <v>NO SIGNIFICATIVO</v>
      </c>
      <c r="AJ157" s="5" t="s">
        <v>441</v>
      </c>
      <c r="AK157" s="99" t="s">
        <v>382</v>
      </c>
      <c r="AN157" s="71"/>
    </row>
    <row r="158" spans="1:40" ht="313.5">
      <c r="A158" s="97"/>
      <c r="B158" s="298"/>
      <c r="C158" s="146" t="s">
        <v>244</v>
      </c>
      <c r="D158" s="146" t="s">
        <v>244</v>
      </c>
      <c r="E158" s="228"/>
      <c r="F158" s="228"/>
      <c r="G158" s="63">
        <v>32</v>
      </c>
      <c r="H158" s="64" t="str">
        <f t="shared" si="160"/>
        <v>Trabajos en altura (Encima de 1.80 metros)</v>
      </c>
      <c r="I158" s="64" t="str">
        <f t="shared" si="161"/>
        <v>Caída a distinto nivel</v>
      </c>
      <c r="J158" s="64" t="str">
        <f t="shared" si="162"/>
        <v>1er Auxilio, lesion leve, lesion moderada, lesion incapacitante, fatalidad</v>
      </c>
      <c r="K158" s="78">
        <v>2</v>
      </c>
      <c r="L158" s="78" t="s">
        <v>31</v>
      </c>
      <c r="M158" s="115">
        <f t="shared" si="240"/>
        <v>8</v>
      </c>
      <c r="N158" s="65" t="str">
        <f t="shared" si="19"/>
        <v>Alto</v>
      </c>
      <c r="O158" s="66"/>
      <c r="P158" s="5" t="str">
        <f t="shared" si="7"/>
        <v/>
      </c>
      <c r="Q158" s="66"/>
      <c r="R158" s="5" t="str">
        <f t="shared" si="8"/>
        <v/>
      </c>
      <c r="S158" s="67" t="s">
        <v>306</v>
      </c>
      <c r="T158" s="5">
        <f t="shared" si="9"/>
        <v>0.65</v>
      </c>
      <c r="U158" s="68" t="s">
        <v>407</v>
      </c>
      <c r="V158" s="5">
        <f t="shared" si="10"/>
        <v>0.55000000000000004</v>
      </c>
      <c r="W158" s="5">
        <f t="shared" si="20"/>
        <v>10</v>
      </c>
      <c r="X158" s="5">
        <f t="shared" si="21"/>
        <v>0.55000000000000004</v>
      </c>
      <c r="Y158" s="69" t="s">
        <v>240</v>
      </c>
      <c r="Z158" s="5">
        <f t="shared" si="13"/>
        <v>0.2</v>
      </c>
      <c r="AA158" s="5">
        <f t="shared" si="22"/>
        <v>13</v>
      </c>
      <c r="AB158" s="5">
        <f t="shared" si="23"/>
        <v>0.2</v>
      </c>
      <c r="AC158" s="5">
        <f t="shared" si="221"/>
        <v>18</v>
      </c>
      <c r="AD158" s="5">
        <f t="shared" si="224"/>
        <v>1</v>
      </c>
      <c r="AE158" s="70">
        <f t="shared" si="261"/>
        <v>1</v>
      </c>
      <c r="AF158" s="5" t="str">
        <f t="shared" si="265"/>
        <v>5E</v>
      </c>
      <c r="AG158" s="66">
        <f t="shared" si="262"/>
        <v>25</v>
      </c>
      <c r="AH158" s="65" t="str">
        <f t="shared" si="260"/>
        <v>Bajo</v>
      </c>
      <c r="AI158" s="5" t="str">
        <f t="shared" si="263"/>
        <v>SIGNIFICATIVO</v>
      </c>
      <c r="AJ158" s="5" t="s">
        <v>441</v>
      </c>
      <c r="AK158" s="99" t="s">
        <v>382</v>
      </c>
      <c r="AN158" s="71"/>
    </row>
    <row r="159" spans="1:40" ht="313.5">
      <c r="A159" s="97"/>
      <c r="B159" s="298"/>
      <c r="C159" s="146" t="s">
        <v>244</v>
      </c>
      <c r="D159" s="146" t="s">
        <v>244</v>
      </c>
      <c r="E159" s="228" t="s">
        <v>315</v>
      </c>
      <c r="F159" s="228" t="s">
        <v>330</v>
      </c>
      <c r="G159" s="63">
        <v>46</v>
      </c>
      <c r="H159" s="64" t="str">
        <f t="shared" si="160"/>
        <v>Explosivos</v>
      </c>
      <c r="I159" s="64" t="str">
        <f t="shared" si="161"/>
        <v>Explosión</v>
      </c>
      <c r="J159" s="64" t="str">
        <f t="shared" si="162"/>
        <v>1er Auxilio, lesion leve, lesion moderada, lesion incapacitante, fatalidad</v>
      </c>
      <c r="K159" s="78">
        <v>2</v>
      </c>
      <c r="L159" s="78" t="s">
        <v>31</v>
      </c>
      <c r="M159" s="115">
        <f t="shared" si="240"/>
        <v>8</v>
      </c>
      <c r="N159" s="65" t="str">
        <f t="shared" si="19"/>
        <v>Alto</v>
      </c>
      <c r="O159" s="66"/>
      <c r="P159" s="5" t="str">
        <f t="shared" si="7"/>
        <v/>
      </c>
      <c r="Q159" s="66"/>
      <c r="R159" s="5" t="str">
        <f t="shared" si="8"/>
        <v/>
      </c>
      <c r="S159" s="67" t="s">
        <v>271</v>
      </c>
      <c r="T159" s="5">
        <f t="shared" si="9"/>
        <v>0.65</v>
      </c>
      <c r="U159" s="68" t="s">
        <v>408</v>
      </c>
      <c r="V159" s="5">
        <f t="shared" si="10"/>
        <v>0.55000000000000004</v>
      </c>
      <c r="W159" s="5">
        <f t="shared" si="20"/>
        <v>10</v>
      </c>
      <c r="X159" s="5">
        <f t="shared" si="21"/>
        <v>0.55000000000000004</v>
      </c>
      <c r="Y159" s="69" t="s">
        <v>240</v>
      </c>
      <c r="Z159" s="5">
        <f t="shared" si="13"/>
        <v>0.2</v>
      </c>
      <c r="AA159" s="5">
        <f t="shared" si="22"/>
        <v>13</v>
      </c>
      <c r="AB159" s="5">
        <f t="shared" si="23"/>
        <v>0.2</v>
      </c>
      <c r="AC159" s="5">
        <f t="shared" si="221"/>
        <v>18</v>
      </c>
      <c r="AD159" s="5">
        <f t="shared" si="224"/>
        <v>1</v>
      </c>
      <c r="AE159" s="70">
        <f t="shared" si="261"/>
        <v>1</v>
      </c>
      <c r="AF159" s="5" t="str">
        <f t="shared" si="265"/>
        <v>5E</v>
      </c>
      <c r="AG159" s="66">
        <f t="shared" si="262"/>
        <v>25</v>
      </c>
      <c r="AH159" s="65" t="str">
        <f t="shared" si="260"/>
        <v>Bajo</v>
      </c>
      <c r="AI159" s="5" t="str">
        <f t="shared" si="263"/>
        <v>SIGNIFICATIVO</v>
      </c>
      <c r="AJ159" s="5" t="s">
        <v>441</v>
      </c>
      <c r="AK159" s="99" t="s">
        <v>382</v>
      </c>
      <c r="AN159" s="71"/>
    </row>
    <row r="160" spans="1:40" ht="313.5">
      <c r="A160" s="97"/>
      <c r="B160" s="298"/>
      <c r="C160" s="146" t="s">
        <v>244</v>
      </c>
      <c r="D160" s="146" t="s">
        <v>244</v>
      </c>
      <c r="E160" s="228"/>
      <c r="F160" s="228"/>
      <c r="G160" s="63">
        <v>5</v>
      </c>
      <c r="H160" s="64" t="str">
        <f t="shared" si="160"/>
        <v>Ruido</v>
      </c>
      <c r="I160" s="64" t="str">
        <f t="shared" si="161"/>
        <v>Exposición a Ruido</v>
      </c>
      <c r="J160" s="64" t="str">
        <f t="shared" si="162"/>
        <v>Posible enfermedad Ocupacional</v>
      </c>
      <c r="K160" s="78">
        <v>3</v>
      </c>
      <c r="L160" s="78" t="s">
        <v>31</v>
      </c>
      <c r="M160" s="78">
        <f t="shared" si="240"/>
        <v>13</v>
      </c>
      <c r="N160" s="65" t="str">
        <f t="shared" si="19"/>
        <v>Medio</v>
      </c>
      <c r="O160" s="66"/>
      <c r="P160" s="5" t="str">
        <f t="shared" ref="P160:P267" si="266">IF(O160="", "",$P$18)</f>
        <v/>
      </c>
      <c r="Q160" s="66"/>
      <c r="R160" s="5" t="str">
        <f t="shared" ref="R160:R267" si="267">IF(Q160="", "",$R$18)</f>
        <v/>
      </c>
      <c r="S160" s="67" t="s">
        <v>302</v>
      </c>
      <c r="T160" s="5">
        <f t="shared" ref="T160:T267" si="268">IF(S160="", "",$T$18)</f>
        <v>0.65</v>
      </c>
      <c r="U160" s="68" t="s">
        <v>408</v>
      </c>
      <c r="V160" s="5">
        <f t="shared" ref="V160:V267" si="269">IF(U160="", "",X160)</f>
        <v>0.55000000000000004</v>
      </c>
      <c r="W160" s="5">
        <f t="shared" si="20"/>
        <v>10</v>
      </c>
      <c r="X160" s="5">
        <f t="shared" si="21"/>
        <v>0.55000000000000004</v>
      </c>
      <c r="Y160" s="69" t="s">
        <v>240</v>
      </c>
      <c r="Z160" s="5">
        <f t="shared" ref="Z160:Z267" si="270">IF(Y160="", "",AB160)</f>
        <v>0.2</v>
      </c>
      <c r="AA160" s="5">
        <f t="shared" si="22"/>
        <v>13</v>
      </c>
      <c r="AB160" s="5">
        <f t="shared" si="23"/>
        <v>0.2</v>
      </c>
      <c r="AC160" s="5">
        <f t="shared" si="221"/>
        <v>13</v>
      </c>
      <c r="AD160" s="5">
        <f t="shared" ref="AD160:AD161" si="271">ROUND(IF(COUNT(P160,R160,T160,V160,Z160)=0,"", IF(  (MAX(P160,R160,T160,V160,Z160)+ (0.5*(SUM(P160,R160,T160,V160,Z160)-MAX(P160,R160,T160,V160,Z160))))&gt;0.951, (1-0.95)*AC160,(1-( (MAX(P160,R160,T160,V160,Z160))+0.5*(SUM(P160,R160,T160,V160,Z160)-MAX(P160,R160,T160,V160,Z160))))*AC160)),0)</f>
        <v>1</v>
      </c>
      <c r="AE160" s="70">
        <f t="shared" si="261"/>
        <v>1</v>
      </c>
      <c r="AF160" s="5" t="str">
        <f t="shared" si="265"/>
        <v>5E</v>
      </c>
      <c r="AG160" s="66">
        <f t="shared" si="262"/>
        <v>25</v>
      </c>
      <c r="AH160" s="65" t="str">
        <f t="shared" si="260"/>
        <v>Bajo</v>
      </c>
      <c r="AI160" s="5" t="str">
        <f t="shared" si="263"/>
        <v>NO SIGNIFICATIVO</v>
      </c>
      <c r="AJ160" s="5" t="s">
        <v>441</v>
      </c>
      <c r="AK160" s="99" t="s">
        <v>382</v>
      </c>
      <c r="AN160" s="71"/>
    </row>
    <row r="161" spans="1:40" ht="313.5">
      <c r="A161" s="97"/>
      <c r="B161" s="298"/>
      <c r="C161" s="146" t="s">
        <v>244</v>
      </c>
      <c r="D161" s="146" t="s">
        <v>244</v>
      </c>
      <c r="E161" s="228"/>
      <c r="F161" s="228"/>
      <c r="G161" s="63">
        <v>8</v>
      </c>
      <c r="H161" s="64" t="str">
        <f t="shared" si="160"/>
        <v>Polvo /Material Particulado)</v>
      </c>
      <c r="I161" s="64" t="str">
        <f t="shared" si="161"/>
        <v>Inhalación de Polvo /Material Particulado), Contacto de la Vista con sustancias o agentes dañinos.</v>
      </c>
      <c r="J161" s="64" t="str">
        <f t="shared" si="162"/>
        <v>1er Auxilio, lesion leve, lesion moderada, posible enfermedad no ocupacional, posible enfermedad ocupacional</v>
      </c>
      <c r="K161" s="78">
        <v>3</v>
      </c>
      <c r="L161" s="78" t="s">
        <v>31</v>
      </c>
      <c r="M161" s="78">
        <f t="shared" si="240"/>
        <v>13</v>
      </c>
      <c r="N161" s="65" t="str">
        <f t="shared" ref="N161:N267" si="272">IF(M161="","",IF(AND(OR(M161&gt;16,M161=16),OR(M161&lt;25,M161=25)),"Bajo",IF(AND(OR(M161&gt;9,M161=9),OR(M161&lt;15,M161=15)),"Medio",IF(AND(OR(M161&gt;1,M161=1),OR(M161&lt;8,M161=8)),"Alto"))))</f>
        <v>Medio</v>
      </c>
      <c r="O161" s="66"/>
      <c r="P161" s="5" t="str">
        <f t="shared" si="266"/>
        <v/>
      </c>
      <c r="Q161" s="66"/>
      <c r="R161" s="5" t="str">
        <f t="shared" si="267"/>
        <v/>
      </c>
      <c r="S161" s="67" t="s">
        <v>350</v>
      </c>
      <c r="T161" s="5">
        <f t="shared" si="268"/>
        <v>0.65</v>
      </c>
      <c r="U161" s="68" t="s">
        <v>408</v>
      </c>
      <c r="V161" s="5">
        <f t="shared" si="269"/>
        <v>0.55000000000000004</v>
      </c>
      <c r="W161" s="5">
        <f t="shared" ref="W161:W267" si="273">IF(U161="","",LEN(U161)-LEN(SUBSTITUTE(U161,"•","")))</f>
        <v>10</v>
      </c>
      <c r="X161" s="5">
        <f t="shared" ref="X161:X267" si="274">IF(W161="","",IF(W161=1,0.25,IF(AND(OR(W161&gt;2,W161=2),OR(W161&lt;4,W161=4)),0.4,IF(OR(W161&gt;5,W161=5),0.55))))</f>
        <v>0.55000000000000004</v>
      </c>
      <c r="Y161" s="69" t="s">
        <v>240</v>
      </c>
      <c r="Z161" s="5">
        <f t="shared" si="270"/>
        <v>0.2</v>
      </c>
      <c r="AA161" s="5">
        <f t="shared" ref="AA161:AA267" si="275">IF(Y161="","",LEN(Y161)-LEN(SUBSTITUTE(Y161,"•","")))</f>
        <v>13</v>
      </c>
      <c r="AB161" s="5">
        <f t="shared" ref="AB161:AB267" si="276">IF(AA161="","",IF(AA161=1,0.05,IF(AND(OR(AA161&gt;2,AA161=2),OR(AA161&lt;4,AA161=4)),0.12,IF(OR(AA161&gt;5,AA161=5),0.2))))</f>
        <v>0.2</v>
      </c>
      <c r="AC161" s="5">
        <f t="shared" si="221"/>
        <v>13</v>
      </c>
      <c r="AD161" s="5">
        <f t="shared" si="271"/>
        <v>1</v>
      </c>
      <c r="AE161" s="70">
        <f t="shared" si="261"/>
        <v>1</v>
      </c>
      <c r="AF161" s="5" t="str">
        <f t="shared" si="265"/>
        <v>5E</v>
      </c>
      <c r="AG161" s="66">
        <f t="shared" si="262"/>
        <v>25</v>
      </c>
      <c r="AH161" s="65" t="str">
        <f t="shared" si="260"/>
        <v>Bajo</v>
      </c>
      <c r="AI161" s="5" t="str">
        <f t="shared" si="263"/>
        <v>NO SIGNIFICATIVO</v>
      </c>
      <c r="AJ161" s="5" t="s">
        <v>441</v>
      </c>
      <c r="AK161" s="99" t="s">
        <v>382</v>
      </c>
      <c r="AN161" s="71"/>
    </row>
    <row r="162" spans="1:40" ht="313.5">
      <c r="A162" s="97"/>
      <c r="B162" s="298"/>
      <c r="C162" s="146" t="s">
        <v>244</v>
      </c>
      <c r="D162" s="146" t="s">
        <v>244</v>
      </c>
      <c r="E162" s="228"/>
      <c r="F162" s="228"/>
      <c r="G162" s="63">
        <v>7</v>
      </c>
      <c r="H162" s="64" t="str">
        <f t="shared" si="160"/>
        <v>Ventilación inadecuada</v>
      </c>
      <c r="I162" s="64" t="str">
        <f t="shared" si="161"/>
        <v>Exposición a Ventilación deficiente/inadecuada</v>
      </c>
      <c r="J162" s="64" t="str">
        <f t="shared" si="162"/>
        <v>Posible enfermedad No Ocupacional, posible enfermedad ocupacional</v>
      </c>
      <c r="K162" s="78">
        <v>2</v>
      </c>
      <c r="L162" s="78" t="s">
        <v>31</v>
      </c>
      <c r="M162" s="115">
        <f t="shared" si="240"/>
        <v>8</v>
      </c>
      <c r="N162" s="65" t="str">
        <f t="shared" si="272"/>
        <v>Alto</v>
      </c>
      <c r="O162" s="66"/>
      <c r="P162" s="5" t="str">
        <f t="shared" si="266"/>
        <v/>
      </c>
      <c r="Q162" s="66"/>
      <c r="R162" s="5" t="str">
        <f t="shared" si="267"/>
        <v/>
      </c>
      <c r="S162" s="67" t="s">
        <v>349</v>
      </c>
      <c r="T162" s="5">
        <f t="shared" si="268"/>
        <v>0.65</v>
      </c>
      <c r="U162" s="68" t="s">
        <v>408</v>
      </c>
      <c r="V162" s="5">
        <f t="shared" si="269"/>
        <v>0.55000000000000004</v>
      </c>
      <c r="W162" s="5">
        <f t="shared" si="273"/>
        <v>10</v>
      </c>
      <c r="X162" s="5">
        <f t="shared" si="274"/>
        <v>0.55000000000000004</v>
      </c>
      <c r="Y162" s="69" t="s">
        <v>240</v>
      </c>
      <c r="Z162" s="5">
        <f t="shared" si="270"/>
        <v>0.2</v>
      </c>
      <c r="AA162" s="5">
        <f t="shared" si="275"/>
        <v>13</v>
      </c>
      <c r="AB162" s="5">
        <f t="shared" si="276"/>
        <v>0.2</v>
      </c>
      <c r="AC162" s="5">
        <f t="shared" si="221"/>
        <v>18</v>
      </c>
      <c r="AD162" s="5">
        <f t="shared" ref="AD162:AD267" si="277">ROUND(IF(COUNT(P162,R162,T162,V162,Z162)=0,"", IF(  (MAX(P162,R162,T162,V162,Z162)+ (0.5*(SUM(P162,R162,T162,V162,Z162)-MAX(P162,R162,T162,V162,Z162))))&gt;0.951, (1-0.95)*AC162,(1-( (MAX(P162,R162,T162,V162,Z162))+0.5*(SUM(P162,R162,T162,V162,Z162)-MAX(P162,R162,T162,V162,Z162))))*AC162)),0)</f>
        <v>1</v>
      </c>
      <c r="AE162" s="70">
        <f t="shared" si="261"/>
        <v>1</v>
      </c>
      <c r="AF162" s="5" t="str">
        <f t="shared" si="265"/>
        <v>5E</v>
      </c>
      <c r="AG162" s="66">
        <f t="shared" si="262"/>
        <v>25</v>
      </c>
      <c r="AH162" s="65" t="str">
        <f t="shared" si="260"/>
        <v>Bajo</v>
      </c>
      <c r="AI162" s="5" t="str">
        <f t="shared" si="263"/>
        <v>SIGNIFICATIVO</v>
      </c>
      <c r="AJ162" s="5" t="s">
        <v>441</v>
      </c>
      <c r="AK162" s="99" t="s">
        <v>382</v>
      </c>
      <c r="AN162" s="71"/>
    </row>
    <row r="163" spans="1:40" ht="313.5">
      <c r="A163" s="97"/>
      <c r="B163" s="298"/>
      <c r="C163" s="146" t="s">
        <v>244</v>
      </c>
      <c r="D163" s="146" t="s">
        <v>244</v>
      </c>
      <c r="E163" s="228"/>
      <c r="F163" s="228"/>
      <c r="G163" s="63">
        <v>39</v>
      </c>
      <c r="H163" s="64" t="str">
        <f t="shared" si="160"/>
        <v>Orden y limpieza deficiente/Desorden</v>
      </c>
      <c r="I163" s="64" t="str">
        <f t="shared" si="161"/>
        <v>Caída al mismo nivel</v>
      </c>
      <c r="J163" s="64" t="str">
        <f t="shared" si="162"/>
        <v>1er Auxilio, lesion leve, lesion moderada.</v>
      </c>
      <c r="K163" s="78">
        <v>3</v>
      </c>
      <c r="L163" s="78" t="s">
        <v>31</v>
      </c>
      <c r="M163" s="78">
        <f t="shared" si="240"/>
        <v>13</v>
      </c>
      <c r="N163" s="65" t="str">
        <f t="shared" si="272"/>
        <v>Medio</v>
      </c>
      <c r="O163" s="66"/>
      <c r="P163" s="5" t="str">
        <f t="shared" si="266"/>
        <v/>
      </c>
      <c r="Q163" s="66"/>
      <c r="R163" s="5" t="str">
        <f t="shared" si="267"/>
        <v/>
      </c>
      <c r="S163" s="67"/>
      <c r="T163" s="5" t="str">
        <f t="shared" si="268"/>
        <v/>
      </c>
      <c r="U163" s="68" t="s">
        <v>408</v>
      </c>
      <c r="V163" s="5">
        <f t="shared" si="269"/>
        <v>0.55000000000000004</v>
      </c>
      <c r="W163" s="5">
        <f t="shared" si="273"/>
        <v>10</v>
      </c>
      <c r="X163" s="5">
        <f t="shared" si="274"/>
        <v>0.55000000000000004</v>
      </c>
      <c r="Y163" s="69" t="s">
        <v>240</v>
      </c>
      <c r="Z163" s="5">
        <f t="shared" si="270"/>
        <v>0.2</v>
      </c>
      <c r="AA163" s="5">
        <f t="shared" si="275"/>
        <v>13</v>
      </c>
      <c r="AB163" s="5">
        <f t="shared" si="276"/>
        <v>0.2</v>
      </c>
      <c r="AC163" s="5">
        <f t="shared" si="221"/>
        <v>13</v>
      </c>
      <c r="AD163" s="5">
        <f t="shared" si="277"/>
        <v>5</v>
      </c>
      <c r="AE163" s="70">
        <f t="shared" si="261"/>
        <v>5</v>
      </c>
      <c r="AF163" s="5" t="str">
        <f t="shared" si="265"/>
        <v>4D</v>
      </c>
      <c r="AG163" s="66">
        <f t="shared" si="262"/>
        <v>21</v>
      </c>
      <c r="AH163" s="65" t="str">
        <f t="shared" si="260"/>
        <v>Bajo</v>
      </c>
      <c r="AI163" s="5" t="str">
        <f t="shared" si="263"/>
        <v>NO SIGNIFICATIVO</v>
      </c>
      <c r="AJ163" s="5" t="s">
        <v>441</v>
      </c>
      <c r="AK163" s="99" t="s">
        <v>382</v>
      </c>
      <c r="AN163" s="71"/>
    </row>
    <row r="164" spans="1:40" ht="313.5">
      <c r="A164" s="97"/>
      <c r="B164" s="298"/>
      <c r="C164" s="146" t="s">
        <v>244</v>
      </c>
      <c r="D164" s="146" t="s">
        <v>244</v>
      </c>
      <c r="E164" s="228"/>
      <c r="F164" s="228"/>
      <c r="G164" s="63">
        <v>41</v>
      </c>
      <c r="H164" s="64" t="str">
        <f t="shared" si="160"/>
        <v>Rocas inestables / talud inestable</v>
      </c>
      <c r="I164" s="64" t="str">
        <f t="shared" si="161"/>
        <v>Caída de rocas; derrumbes, desplomes</v>
      </c>
      <c r="J164" s="64" t="str">
        <f t="shared" si="162"/>
        <v>1er Auxilio, lesion leve, lesion moderada, lesion incapacitante, fatalidad</v>
      </c>
      <c r="K164" s="78">
        <v>2</v>
      </c>
      <c r="L164" s="78" t="s">
        <v>38</v>
      </c>
      <c r="M164" s="115">
        <f t="shared" si="240"/>
        <v>5</v>
      </c>
      <c r="N164" s="65" t="str">
        <f t="shared" si="272"/>
        <v>Alto</v>
      </c>
      <c r="O164" s="66"/>
      <c r="P164" s="5" t="str">
        <f t="shared" si="266"/>
        <v/>
      </c>
      <c r="Q164" s="66"/>
      <c r="R164" s="5" t="str">
        <f t="shared" si="267"/>
        <v/>
      </c>
      <c r="S164" s="67" t="s">
        <v>339</v>
      </c>
      <c r="T164" s="5">
        <f t="shared" si="268"/>
        <v>0.65</v>
      </c>
      <c r="U164" s="68" t="s">
        <v>408</v>
      </c>
      <c r="V164" s="5">
        <f t="shared" si="269"/>
        <v>0.55000000000000004</v>
      </c>
      <c r="W164" s="5">
        <f t="shared" si="273"/>
        <v>10</v>
      </c>
      <c r="X164" s="5">
        <f t="shared" si="274"/>
        <v>0.55000000000000004</v>
      </c>
      <c r="Y164" s="69" t="s">
        <v>240</v>
      </c>
      <c r="Z164" s="5">
        <f t="shared" si="270"/>
        <v>0.2</v>
      </c>
      <c r="AA164" s="5">
        <f t="shared" si="275"/>
        <v>13</v>
      </c>
      <c r="AB164" s="5">
        <f t="shared" si="276"/>
        <v>0.2</v>
      </c>
      <c r="AC164" s="5">
        <f t="shared" si="221"/>
        <v>21</v>
      </c>
      <c r="AD164" s="5">
        <f t="shared" si="277"/>
        <v>1</v>
      </c>
      <c r="AE164" s="70">
        <f t="shared" si="261"/>
        <v>1</v>
      </c>
      <c r="AF164" s="5" t="str">
        <f t="shared" si="265"/>
        <v>5E</v>
      </c>
      <c r="AG164" s="66">
        <f t="shared" si="262"/>
        <v>25</v>
      </c>
      <c r="AH164" s="65" t="str">
        <f t="shared" si="260"/>
        <v>Bajo</v>
      </c>
      <c r="AI164" s="5" t="str">
        <f t="shared" si="263"/>
        <v>SIGNIFICATIVO</v>
      </c>
      <c r="AJ164" s="5" t="s">
        <v>441</v>
      </c>
      <c r="AK164" s="99" t="s">
        <v>382</v>
      </c>
      <c r="AN164" s="71"/>
    </row>
    <row r="165" spans="1:40" ht="313.5">
      <c r="A165" s="97"/>
      <c r="B165" s="298"/>
      <c r="C165" s="146" t="s">
        <v>244</v>
      </c>
      <c r="D165" s="146" t="s">
        <v>244</v>
      </c>
      <c r="E165" s="228"/>
      <c r="F165" s="228"/>
      <c r="G165" s="63">
        <v>34</v>
      </c>
      <c r="H165" s="64" t="str">
        <f t="shared" si="160"/>
        <v>Almacenamiento/Apilamiento inadecuado</v>
      </c>
      <c r="I165" s="64" t="str">
        <f t="shared" si="161"/>
        <v>Golpeado por caída de materiales</v>
      </c>
      <c r="J165" s="64" t="str">
        <f t="shared" si="162"/>
        <v>1er Auxilio, lesion leve, lesion moderada, lesion incapacitante.</v>
      </c>
      <c r="K165" s="78">
        <v>3</v>
      </c>
      <c r="L165" s="78" t="s">
        <v>31</v>
      </c>
      <c r="M165" s="78">
        <f t="shared" si="240"/>
        <v>13</v>
      </c>
      <c r="N165" s="65" t="str">
        <f t="shared" si="272"/>
        <v>Medio</v>
      </c>
      <c r="O165" s="66"/>
      <c r="P165" s="5" t="str">
        <f t="shared" si="266"/>
        <v/>
      </c>
      <c r="Q165" s="66"/>
      <c r="R165" s="5" t="str">
        <f t="shared" si="267"/>
        <v/>
      </c>
      <c r="S165" s="67"/>
      <c r="T165" s="5" t="str">
        <f t="shared" si="268"/>
        <v/>
      </c>
      <c r="U165" s="68" t="s">
        <v>408</v>
      </c>
      <c r="V165" s="5">
        <f t="shared" si="269"/>
        <v>0.55000000000000004</v>
      </c>
      <c r="W165" s="5">
        <f t="shared" si="273"/>
        <v>10</v>
      </c>
      <c r="X165" s="5">
        <f t="shared" si="274"/>
        <v>0.55000000000000004</v>
      </c>
      <c r="Y165" s="69" t="s">
        <v>240</v>
      </c>
      <c r="Z165" s="5">
        <f t="shared" si="270"/>
        <v>0.2</v>
      </c>
      <c r="AA165" s="5">
        <f t="shared" si="275"/>
        <v>13</v>
      </c>
      <c r="AB165" s="5">
        <f t="shared" si="276"/>
        <v>0.2</v>
      </c>
      <c r="AC165" s="5">
        <f t="shared" si="221"/>
        <v>13</v>
      </c>
      <c r="AD165" s="5">
        <f t="shared" si="277"/>
        <v>5</v>
      </c>
      <c r="AE165" s="70">
        <f t="shared" si="261"/>
        <v>5</v>
      </c>
      <c r="AF165" s="5" t="str">
        <f t="shared" si="265"/>
        <v>4D</v>
      </c>
      <c r="AG165" s="66">
        <f t="shared" si="262"/>
        <v>21</v>
      </c>
      <c r="AH165" s="65" t="str">
        <f t="shared" si="260"/>
        <v>Bajo</v>
      </c>
      <c r="AI165" s="5" t="str">
        <f t="shared" si="263"/>
        <v>NO SIGNIFICATIVO</v>
      </c>
      <c r="AJ165" s="5" t="s">
        <v>441</v>
      </c>
      <c r="AK165" s="99" t="s">
        <v>382</v>
      </c>
      <c r="AN165" s="71"/>
    </row>
    <row r="166" spans="1:40" ht="313.5">
      <c r="A166" s="97"/>
      <c r="B166" s="298"/>
      <c r="C166" s="146" t="s">
        <v>244</v>
      </c>
      <c r="D166" s="146" t="s">
        <v>244</v>
      </c>
      <c r="E166" s="228"/>
      <c r="F166" s="228"/>
      <c r="G166" s="63">
        <v>33</v>
      </c>
      <c r="H166" s="64" t="str">
        <f t="shared" si="160"/>
        <v xml:space="preserve">Vehículo/equipo Motorizado en Movimiento </v>
      </c>
      <c r="I166" s="64" t="str">
        <f t="shared" si="161"/>
        <v>Atropellamiento - Accidente Vehicular</v>
      </c>
      <c r="J166" s="64" t="str">
        <f t="shared" si="162"/>
        <v>1er Auxilio, lesion leve, lesion moderada, lesion incapacitante, fatalidad</v>
      </c>
      <c r="K166" s="78">
        <v>2</v>
      </c>
      <c r="L166" s="78" t="s">
        <v>31</v>
      </c>
      <c r="M166" s="115">
        <f t="shared" si="240"/>
        <v>8</v>
      </c>
      <c r="N166" s="65" t="str">
        <f t="shared" si="272"/>
        <v>Alto</v>
      </c>
      <c r="O166" s="66"/>
      <c r="P166" s="5" t="str">
        <f t="shared" si="266"/>
        <v/>
      </c>
      <c r="Q166" s="66"/>
      <c r="R166" s="5" t="str">
        <f t="shared" si="267"/>
        <v/>
      </c>
      <c r="S166" s="67" t="s">
        <v>355</v>
      </c>
      <c r="T166" s="5">
        <f t="shared" si="268"/>
        <v>0.65</v>
      </c>
      <c r="U166" s="68" t="s">
        <v>408</v>
      </c>
      <c r="V166" s="5">
        <f t="shared" si="269"/>
        <v>0.55000000000000004</v>
      </c>
      <c r="W166" s="5">
        <f t="shared" si="273"/>
        <v>10</v>
      </c>
      <c r="X166" s="5">
        <f t="shared" si="274"/>
        <v>0.55000000000000004</v>
      </c>
      <c r="Y166" s="69" t="s">
        <v>240</v>
      </c>
      <c r="Z166" s="5">
        <f t="shared" si="270"/>
        <v>0.2</v>
      </c>
      <c r="AA166" s="5">
        <f t="shared" si="275"/>
        <v>13</v>
      </c>
      <c r="AB166" s="5">
        <f t="shared" si="276"/>
        <v>0.2</v>
      </c>
      <c r="AC166" s="5">
        <f t="shared" si="221"/>
        <v>18</v>
      </c>
      <c r="AD166" s="5">
        <f t="shared" si="277"/>
        <v>1</v>
      </c>
      <c r="AE166" s="70">
        <f t="shared" si="261"/>
        <v>1</v>
      </c>
      <c r="AF166" s="5" t="str">
        <f t="shared" si="265"/>
        <v>5E</v>
      </c>
      <c r="AG166" s="66">
        <f t="shared" si="262"/>
        <v>25</v>
      </c>
      <c r="AH166" s="65" t="str">
        <f t="shared" si="260"/>
        <v>Bajo</v>
      </c>
      <c r="AI166" s="5" t="str">
        <f t="shared" si="263"/>
        <v>SIGNIFICATIVO</v>
      </c>
      <c r="AJ166" s="5" t="s">
        <v>441</v>
      </c>
      <c r="AK166" s="99" t="s">
        <v>382</v>
      </c>
      <c r="AN166" s="71"/>
    </row>
    <row r="167" spans="1:40" ht="313.5">
      <c r="A167" s="97"/>
      <c r="B167" s="298"/>
      <c r="C167" s="146" t="s">
        <v>244</v>
      </c>
      <c r="D167" s="146" t="s">
        <v>244</v>
      </c>
      <c r="E167" s="228"/>
      <c r="F167" s="228"/>
      <c r="G167" s="63">
        <v>74</v>
      </c>
      <c r="H167" s="64" t="str">
        <f t="shared" si="160"/>
        <v>Levantar incorrectamente</v>
      </c>
      <c r="I167" s="64" t="str">
        <f t="shared" si="161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67" s="64" t="str">
        <f t="shared" si="162"/>
        <v>1er Auxilio, lesion leve, lesion moderada, lesion incapacitante, fatalidad</v>
      </c>
      <c r="K167" s="78">
        <v>3</v>
      </c>
      <c r="L167" s="78" t="s">
        <v>31</v>
      </c>
      <c r="M167" s="78">
        <f t="shared" si="240"/>
        <v>13</v>
      </c>
      <c r="N167" s="65" t="str">
        <f t="shared" si="272"/>
        <v>Medio</v>
      </c>
      <c r="O167" s="66"/>
      <c r="P167" s="5" t="str">
        <f t="shared" si="266"/>
        <v/>
      </c>
      <c r="Q167" s="66"/>
      <c r="R167" s="5" t="str">
        <f t="shared" si="267"/>
        <v/>
      </c>
      <c r="S167" s="67" t="s">
        <v>310</v>
      </c>
      <c r="T167" s="5">
        <f t="shared" si="268"/>
        <v>0.65</v>
      </c>
      <c r="U167" s="68" t="s">
        <v>408</v>
      </c>
      <c r="V167" s="5">
        <f t="shared" si="269"/>
        <v>0.55000000000000004</v>
      </c>
      <c r="W167" s="5">
        <f t="shared" si="273"/>
        <v>10</v>
      </c>
      <c r="X167" s="5">
        <f t="shared" si="274"/>
        <v>0.55000000000000004</v>
      </c>
      <c r="Y167" s="69" t="s">
        <v>240</v>
      </c>
      <c r="Z167" s="5">
        <f t="shared" si="270"/>
        <v>0.2</v>
      </c>
      <c r="AA167" s="5">
        <f t="shared" si="275"/>
        <v>13</v>
      </c>
      <c r="AB167" s="5">
        <f t="shared" si="276"/>
        <v>0.2</v>
      </c>
      <c r="AC167" s="5">
        <f t="shared" si="221"/>
        <v>13</v>
      </c>
      <c r="AD167" s="5">
        <f t="shared" si="277"/>
        <v>1</v>
      </c>
      <c r="AE167" s="70">
        <f t="shared" si="261"/>
        <v>1</v>
      </c>
      <c r="AF167" s="5" t="str">
        <f t="shared" si="265"/>
        <v>5E</v>
      </c>
      <c r="AG167" s="66">
        <f t="shared" si="262"/>
        <v>25</v>
      </c>
      <c r="AH167" s="65" t="str">
        <f t="shared" si="260"/>
        <v>Bajo</v>
      </c>
      <c r="AI167" s="5" t="str">
        <f t="shared" si="263"/>
        <v>NO SIGNIFICATIVO</v>
      </c>
      <c r="AJ167" s="5" t="s">
        <v>441</v>
      </c>
      <c r="AK167" s="99" t="s">
        <v>382</v>
      </c>
      <c r="AN167" s="71"/>
    </row>
    <row r="168" spans="1:40" ht="313.5">
      <c r="A168" s="97"/>
      <c r="B168" s="298"/>
      <c r="C168" s="146" t="s">
        <v>244</v>
      </c>
      <c r="D168" s="146" t="s">
        <v>244</v>
      </c>
      <c r="E168" s="228"/>
      <c r="F168" s="228"/>
      <c r="G168" s="63">
        <v>25</v>
      </c>
      <c r="H168" s="64" t="str">
        <f t="shared" si="160"/>
        <v>Herramientas manuales y de poder en mal estado</v>
      </c>
      <c r="I168" s="64" t="str">
        <f t="shared" si="161"/>
        <v>Golpeado por caída de Herramientas objetos (anulación), Atrapado (Puntos de pellizco y mordida)</v>
      </c>
      <c r="J168" s="64" t="str">
        <f t="shared" si="162"/>
        <v>1er Auxilio, lesion leve, lesion moderada, lesion incapacitante, fatalidad</v>
      </c>
      <c r="K168" s="78">
        <v>2</v>
      </c>
      <c r="L168" s="78" t="s">
        <v>31</v>
      </c>
      <c r="M168" s="115">
        <f t="shared" si="240"/>
        <v>8</v>
      </c>
      <c r="N168" s="65" t="str">
        <f t="shared" si="272"/>
        <v>Alto</v>
      </c>
      <c r="O168" s="66"/>
      <c r="P168" s="5" t="str">
        <f t="shared" si="266"/>
        <v/>
      </c>
      <c r="Q168" s="66"/>
      <c r="R168" s="5" t="str">
        <f t="shared" si="267"/>
        <v/>
      </c>
      <c r="S168" s="67"/>
      <c r="T168" s="5" t="str">
        <f t="shared" si="268"/>
        <v/>
      </c>
      <c r="U168" s="68" t="s">
        <v>408</v>
      </c>
      <c r="V168" s="5">
        <f t="shared" si="269"/>
        <v>0.55000000000000004</v>
      </c>
      <c r="W168" s="5">
        <f t="shared" si="273"/>
        <v>10</v>
      </c>
      <c r="X168" s="5">
        <f t="shared" si="274"/>
        <v>0.55000000000000004</v>
      </c>
      <c r="Y168" s="69" t="s">
        <v>240</v>
      </c>
      <c r="Z168" s="5">
        <f t="shared" si="270"/>
        <v>0.2</v>
      </c>
      <c r="AA168" s="5">
        <f t="shared" si="275"/>
        <v>13</v>
      </c>
      <c r="AB168" s="5">
        <f t="shared" si="276"/>
        <v>0.2</v>
      </c>
      <c r="AC168" s="5">
        <f t="shared" si="221"/>
        <v>18</v>
      </c>
      <c r="AD168" s="5">
        <f t="shared" si="277"/>
        <v>6</v>
      </c>
      <c r="AE168" s="70">
        <f t="shared" si="261"/>
        <v>6</v>
      </c>
      <c r="AF168" s="5" t="str">
        <f t="shared" si="265"/>
        <v>3E</v>
      </c>
      <c r="AG168" s="66">
        <f t="shared" si="262"/>
        <v>20</v>
      </c>
      <c r="AH168" s="65" t="str">
        <f t="shared" si="260"/>
        <v>Bajo</v>
      </c>
      <c r="AI168" s="5" t="str">
        <f t="shared" si="263"/>
        <v>SIGNIFICATIVO</v>
      </c>
      <c r="AJ168" s="5" t="s">
        <v>441</v>
      </c>
      <c r="AK168" s="99" t="s">
        <v>382</v>
      </c>
      <c r="AN168" s="71"/>
    </row>
    <row r="169" spans="1:40" ht="313.5">
      <c r="A169" s="97"/>
      <c r="B169" s="298"/>
      <c r="C169" s="146" t="s">
        <v>244</v>
      </c>
      <c r="D169" s="146" t="s">
        <v>244</v>
      </c>
      <c r="E169" s="228"/>
      <c r="F169" s="228"/>
      <c r="G169" s="63">
        <v>8</v>
      </c>
      <c r="H169" s="64" t="str">
        <f t="shared" si="160"/>
        <v>Polvo /Material Particulado)</v>
      </c>
      <c r="I169" s="64" t="str">
        <f t="shared" si="161"/>
        <v>Inhalación de Polvo /Material Particulado), Contacto de la Vista con sustancias o agentes dañinos.</v>
      </c>
      <c r="J169" s="64" t="str">
        <f t="shared" si="162"/>
        <v>1er Auxilio, lesion leve, lesion moderada, posible enfermedad no ocupacional, posible enfermedad ocupacional</v>
      </c>
      <c r="K169" s="78">
        <v>3</v>
      </c>
      <c r="L169" s="78" t="s">
        <v>31</v>
      </c>
      <c r="M169" s="78">
        <f t="shared" si="240"/>
        <v>13</v>
      </c>
      <c r="N169" s="65" t="str">
        <f t="shared" si="272"/>
        <v>Medio</v>
      </c>
      <c r="O169" s="66"/>
      <c r="P169" s="5" t="str">
        <f t="shared" si="266"/>
        <v/>
      </c>
      <c r="Q169" s="66"/>
      <c r="R169" s="5" t="str">
        <f t="shared" si="267"/>
        <v/>
      </c>
      <c r="S169" s="67" t="s">
        <v>350</v>
      </c>
      <c r="T169" s="5">
        <f t="shared" si="268"/>
        <v>0.65</v>
      </c>
      <c r="U169" s="68" t="s">
        <v>408</v>
      </c>
      <c r="V169" s="5">
        <f t="shared" si="269"/>
        <v>0.55000000000000004</v>
      </c>
      <c r="W169" s="5">
        <f t="shared" si="273"/>
        <v>10</v>
      </c>
      <c r="X169" s="5">
        <f t="shared" si="274"/>
        <v>0.55000000000000004</v>
      </c>
      <c r="Y169" s="69" t="s">
        <v>240</v>
      </c>
      <c r="Z169" s="5">
        <f t="shared" si="270"/>
        <v>0.2</v>
      </c>
      <c r="AA169" s="5">
        <f t="shared" si="275"/>
        <v>13</v>
      </c>
      <c r="AB169" s="5">
        <f t="shared" si="276"/>
        <v>0.2</v>
      </c>
      <c r="AC169" s="5">
        <f t="shared" si="221"/>
        <v>13</v>
      </c>
      <c r="AD169" s="5">
        <f t="shared" si="277"/>
        <v>1</v>
      </c>
      <c r="AE169" s="70">
        <f t="shared" si="261"/>
        <v>1</v>
      </c>
      <c r="AF169" s="5" t="str">
        <f t="shared" si="265"/>
        <v>5E</v>
      </c>
      <c r="AG169" s="66">
        <f t="shared" si="262"/>
        <v>25</v>
      </c>
      <c r="AH169" s="65" t="str">
        <f t="shared" si="260"/>
        <v>Bajo</v>
      </c>
      <c r="AI169" s="5" t="str">
        <f t="shared" si="263"/>
        <v>NO SIGNIFICATIVO</v>
      </c>
      <c r="AJ169" s="5" t="s">
        <v>441</v>
      </c>
      <c r="AK169" s="99" t="s">
        <v>382</v>
      </c>
      <c r="AN169" s="71"/>
    </row>
    <row r="170" spans="1:40" ht="313.5">
      <c r="A170" s="97"/>
      <c r="B170" s="298"/>
      <c r="C170" s="146" t="s">
        <v>244</v>
      </c>
      <c r="D170" s="146" t="s">
        <v>244</v>
      </c>
      <c r="E170" s="228"/>
      <c r="F170" s="228"/>
      <c r="G170" s="63">
        <v>23</v>
      </c>
      <c r="H170" s="64" t="str">
        <f t="shared" si="160"/>
        <v>Fluidos a Presión, Equipo Presurizado</v>
      </c>
      <c r="I170" s="64" t="str">
        <f t="shared" si="161"/>
        <v>Golpeado por fluidos a presión</v>
      </c>
      <c r="J170" s="64" t="str">
        <f t="shared" si="162"/>
        <v>1er Auxilio, lesion leve, lesion moderada, lesion incapacitante, fatalidad</v>
      </c>
      <c r="K170" s="78">
        <v>2</v>
      </c>
      <c r="L170" s="78" t="s">
        <v>31</v>
      </c>
      <c r="M170" s="115">
        <f t="shared" si="240"/>
        <v>8</v>
      </c>
      <c r="N170" s="65" t="str">
        <f t="shared" si="272"/>
        <v>Alto</v>
      </c>
      <c r="O170" s="66"/>
      <c r="P170" s="5" t="str">
        <f t="shared" si="266"/>
        <v/>
      </c>
      <c r="Q170" s="66"/>
      <c r="R170" s="5" t="str">
        <f t="shared" si="267"/>
        <v/>
      </c>
      <c r="S170" s="67" t="s">
        <v>337</v>
      </c>
      <c r="T170" s="5">
        <f t="shared" si="268"/>
        <v>0.65</v>
      </c>
      <c r="U170" s="68" t="s">
        <v>408</v>
      </c>
      <c r="V170" s="5">
        <f t="shared" si="269"/>
        <v>0.55000000000000004</v>
      </c>
      <c r="W170" s="5">
        <f t="shared" si="273"/>
        <v>10</v>
      </c>
      <c r="X170" s="5">
        <f t="shared" si="274"/>
        <v>0.55000000000000004</v>
      </c>
      <c r="Y170" s="69" t="s">
        <v>240</v>
      </c>
      <c r="Z170" s="5">
        <f t="shared" si="270"/>
        <v>0.2</v>
      </c>
      <c r="AA170" s="5">
        <f t="shared" si="275"/>
        <v>13</v>
      </c>
      <c r="AB170" s="5">
        <f t="shared" si="276"/>
        <v>0.2</v>
      </c>
      <c r="AC170" s="5">
        <f t="shared" si="221"/>
        <v>18</v>
      </c>
      <c r="AD170" s="5">
        <f t="shared" si="277"/>
        <v>1</v>
      </c>
      <c r="AE170" s="70">
        <f t="shared" si="261"/>
        <v>1</v>
      </c>
      <c r="AF170" s="5" t="str">
        <f t="shared" si="265"/>
        <v>5E</v>
      </c>
      <c r="AG170" s="66">
        <f t="shared" si="262"/>
        <v>25</v>
      </c>
      <c r="AH170" s="65" t="str">
        <f t="shared" si="260"/>
        <v>Bajo</v>
      </c>
      <c r="AI170" s="5" t="str">
        <f t="shared" si="263"/>
        <v>SIGNIFICATIVO</v>
      </c>
      <c r="AJ170" s="5" t="s">
        <v>441</v>
      </c>
      <c r="AK170" s="99" t="s">
        <v>382</v>
      </c>
      <c r="AN170" s="71"/>
    </row>
    <row r="171" spans="1:40" ht="313.5">
      <c r="A171" s="97"/>
      <c r="B171" s="298"/>
      <c r="C171" s="146" t="s">
        <v>244</v>
      </c>
      <c r="D171" s="146" t="s">
        <v>244</v>
      </c>
      <c r="E171" s="228"/>
      <c r="F171" s="228"/>
      <c r="G171" s="63">
        <v>2</v>
      </c>
      <c r="H171" s="64" t="str">
        <f t="shared" ref="H171:H189" si="278">VLOOKUP(G171,PELIGRO,3,0)</f>
        <v>Iluminación deficiente ó excesiva</v>
      </c>
      <c r="I171" s="64" t="str">
        <f t="shared" ref="I171:I189" si="279">VLOOKUP(G171,PELIGRO,5,0)</f>
        <v>Exposición a iluminación Deficiente o excesiva (Deslumbramiento)</v>
      </c>
      <c r="J171" s="64" t="str">
        <f t="shared" ref="J171:J189" si="280">VLOOKUP(G171,PELIGRO,7,0)</f>
        <v>Posible enfermedad No Ocupacional, posible enfermedad ocupacional</v>
      </c>
      <c r="K171" s="78">
        <v>3</v>
      </c>
      <c r="L171" s="78" t="s">
        <v>31</v>
      </c>
      <c r="M171" s="78">
        <f t="shared" si="240"/>
        <v>13</v>
      </c>
      <c r="N171" s="65" t="str">
        <f t="shared" ref="N171:N189" si="281">IF(M171="","",IF(AND(OR(M171&gt;16,M171=16),OR(M171&lt;25,M171=25)),"Bajo",IF(AND(OR(M171&gt;9,M171=9),OR(M171&lt;15,M171=15)),"Medio",IF(AND(OR(M171&gt;1,M171=1),OR(M171&lt;8,M171=8)),"Alto"))))</f>
        <v>Medio</v>
      </c>
      <c r="O171" s="66"/>
      <c r="P171" s="5" t="str">
        <f t="shared" ref="P171:P189" si="282">IF(O171="", "",$P$18)</f>
        <v/>
      </c>
      <c r="Q171" s="66"/>
      <c r="R171" s="5" t="str">
        <f t="shared" ref="R171:R189" si="283">IF(Q171="", "",$R$18)</f>
        <v/>
      </c>
      <c r="S171" s="67" t="s">
        <v>303</v>
      </c>
      <c r="T171" s="5">
        <f t="shared" ref="T171:T189" si="284">IF(S171="", "",$T$18)</f>
        <v>0.65</v>
      </c>
      <c r="U171" s="68" t="s">
        <v>408</v>
      </c>
      <c r="V171" s="5">
        <f t="shared" ref="V171:V189" si="285">IF(U171="", "",X171)</f>
        <v>0.55000000000000004</v>
      </c>
      <c r="W171" s="5">
        <f t="shared" ref="W171:W189" si="286">IF(U171="","",LEN(U171)-LEN(SUBSTITUTE(U171,"•","")))</f>
        <v>10</v>
      </c>
      <c r="X171" s="5">
        <f t="shared" ref="X171:X189" si="287">IF(W171="","",IF(W171=1,0.25,IF(AND(OR(W171&gt;2,W171=2),OR(W171&lt;4,W171=4)),0.4,IF(OR(W171&gt;5,W171=5),0.55))))</f>
        <v>0.55000000000000004</v>
      </c>
      <c r="Y171" s="69" t="s">
        <v>240</v>
      </c>
      <c r="Z171" s="5">
        <f t="shared" ref="Z171:Z189" si="288">IF(Y171="", "",AB171)</f>
        <v>0.2</v>
      </c>
      <c r="AA171" s="5">
        <f t="shared" ref="AA171:AA189" si="289">IF(Y171="","",LEN(Y171)-LEN(SUBSTITUTE(Y171,"•","")))</f>
        <v>13</v>
      </c>
      <c r="AB171" s="5">
        <f t="shared" ref="AB171:AB189" si="290">IF(AA171="","",IF(AA171=1,0.05,IF(AND(OR(AA171&gt;2,AA171=2),OR(AA171&lt;4,AA171=4)),0.12,IF(OR(AA171&gt;5,AA171=5),0.2))))</f>
        <v>0.2</v>
      </c>
      <c r="AC171" s="5">
        <f t="shared" si="221"/>
        <v>13</v>
      </c>
      <c r="AD171" s="5">
        <f t="shared" si="277"/>
        <v>1</v>
      </c>
      <c r="AE171" s="70">
        <f t="shared" si="261"/>
        <v>1</v>
      </c>
      <c r="AF171" s="5" t="str">
        <f t="shared" si="265"/>
        <v>5E</v>
      </c>
      <c r="AG171" s="66">
        <f t="shared" si="262"/>
        <v>25</v>
      </c>
      <c r="AH171" s="65" t="str">
        <f t="shared" si="260"/>
        <v>Bajo</v>
      </c>
      <c r="AI171" s="5" t="str">
        <f t="shared" si="263"/>
        <v>NO SIGNIFICATIVO</v>
      </c>
      <c r="AJ171" s="5" t="s">
        <v>441</v>
      </c>
      <c r="AK171" s="99" t="s">
        <v>382</v>
      </c>
      <c r="AN171" s="71"/>
    </row>
    <row r="172" spans="1:40" ht="313.5">
      <c r="A172" s="97"/>
      <c r="B172" s="298"/>
      <c r="C172" s="146" t="s">
        <v>244</v>
      </c>
      <c r="D172" s="146" t="s">
        <v>244</v>
      </c>
      <c r="E172" s="228"/>
      <c r="F172" s="228"/>
      <c r="G172" s="63">
        <v>10</v>
      </c>
      <c r="H172" s="64" t="str">
        <f t="shared" ref="H172:H182" si="291">VLOOKUP(G172,PELIGRO,3,0)</f>
        <v>Vapores/gases/humos/Neblina</v>
      </c>
      <c r="I172" s="64" t="str">
        <f t="shared" ref="I172:I182" si="292">VLOOKUP(G172,PELIGRO,5,0)</f>
        <v>Inhalación de sustancias o agentes dañinos</v>
      </c>
      <c r="J172" s="64" t="str">
        <f t="shared" ref="J172:J182" si="293">VLOOKUP(G172,PELIGRO,7,0)</f>
        <v>1er Auxilio, fatalidad, posible enfermedad no ocupacional, posible enfermedad ocupacional</v>
      </c>
      <c r="K172" s="78">
        <v>3</v>
      </c>
      <c r="L172" s="78" t="s">
        <v>31</v>
      </c>
      <c r="M172" s="78">
        <f t="shared" si="240"/>
        <v>13</v>
      </c>
      <c r="N172" s="65" t="str">
        <f t="shared" ref="N172:N182" si="294">IF(M172="","",IF(AND(OR(M172&gt;16,M172=16),OR(M172&lt;25,M172=25)),"Bajo",IF(AND(OR(M172&gt;9,M172=9),OR(M172&lt;15,M172=15)),"Medio",IF(AND(OR(M172&gt;1,M172=1),OR(M172&lt;8,M172=8)),"Alto"))))</f>
        <v>Medio</v>
      </c>
      <c r="O172" s="66"/>
      <c r="P172" s="5" t="str">
        <f t="shared" ref="P172:P182" si="295">IF(O172="", "",$P$18)</f>
        <v/>
      </c>
      <c r="Q172" s="66"/>
      <c r="R172" s="5" t="str">
        <f t="shared" ref="R172:R182" si="296">IF(Q172="", "",$R$18)</f>
        <v/>
      </c>
      <c r="S172" s="67" t="s">
        <v>322</v>
      </c>
      <c r="T172" s="5">
        <f t="shared" ref="T172:T182" si="297">IF(S172="", "",$T$18)</f>
        <v>0.65</v>
      </c>
      <c r="U172" s="68" t="s">
        <v>408</v>
      </c>
      <c r="V172" s="5">
        <f t="shared" ref="V172:V182" si="298">IF(U172="", "",X172)</f>
        <v>0.55000000000000004</v>
      </c>
      <c r="W172" s="5">
        <f t="shared" ref="W172:W182" si="299">IF(U172="","",LEN(U172)-LEN(SUBSTITUTE(U172,"•","")))</f>
        <v>10</v>
      </c>
      <c r="X172" s="5">
        <f t="shared" ref="X172:X182" si="300">IF(W172="","",IF(W172=1,0.25,IF(AND(OR(W172&gt;2,W172=2),OR(W172&lt;4,W172=4)),0.4,IF(OR(W172&gt;5,W172=5),0.55))))</f>
        <v>0.55000000000000004</v>
      </c>
      <c r="Y172" s="69" t="s">
        <v>240</v>
      </c>
      <c r="Z172" s="5">
        <f t="shared" ref="Z172:Z182" si="301">IF(Y172="", "",AB172)</f>
        <v>0.2</v>
      </c>
      <c r="AA172" s="5">
        <f t="shared" ref="AA172:AA182" si="302">IF(Y172="","",LEN(Y172)-LEN(SUBSTITUTE(Y172,"•","")))</f>
        <v>13</v>
      </c>
      <c r="AB172" s="5">
        <f t="shared" ref="AB172:AB182" si="303">IF(AA172="","",IF(AA172=1,0.05,IF(AND(OR(AA172&gt;2,AA172=2),OR(AA172&lt;4,AA172=4)),0.12,IF(OR(AA172&gt;5,AA172=5),0.2))))</f>
        <v>0.2</v>
      </c>
      <c r="AC172" s="5">
        <f t="shared" si="221"/>
        <v>13</v>
      </c>
      <c r="AD172" s="5">
        <f t="shared" si="277"/>
        <v>1</v>
      </c>
      <c r="AE172" s="70">
        <f t="shared" si="261"/>
        <v>1</v>
      </c>
      <c r="AF172" s="5" t="str">
        <f t="shared" si="265"/>
        <v>5E</v>
      </c>
      <c r="AG172" s="66">
        <f t="shared" si="262"/>
        <v>25</v>
      </c>
      <c r="AH172" s="65" t="str">
        <f t="shared" si="260"/>
        <v>Bajo</v>
      </c>
      <c r="AI172" s="5" t="str">
        <f t="shared" si="263"/>
        <v>NO SIGNIFICATIVO</v>
      </c>
      <c r="AJ172" s="5" t="s">
        <v>441</v>
      </c>
      <c r="AK172" s="99" t="s">
        <v>382</v>
      </c>
      <c r="AN172" s="71"/>
    </row>
    <row r="173" spans="1:40" ht="313.5">
      <c r="A173" s="97"/>
      <c r="B173" s="298"/>
      <c r="C173" s="146" t="s">
        <v>244</v>
      </c>
      <c r="D173" s="146" t="s">
        <v>244</v>
      </c>
      <c r="E173" s="228"/>
      <c r="F173" s="228"/>
      <c r="G173" s="63">
        <v>18</v>
      </c>
      <c r="H173" s="64" t="str">
        <f t="shared" si="291"/>
        <v>Posturas incomodas o forzadas</v>
      </c>
      <c r="I173" s="64" t="str">
        <f t="shared" si="292"/>
        <v>Ergonómico por posturas inadecuada</v>
      </c>
      <c r="J173" s="64" t="str">
        <f t="shared" si="293"/>
        <v>1er Auxilio, lesion leve, lesion moderada, posible enfermedad ocupacional.</v>
      </c>
      <c r="K173" s="78">
        <v>3</v>
      </c>
      <c r="L173" s="78" t="s">
        <v>31</v>
      </c>
      <c r="M173" s="78">
        <f t="shared" si="240"/>
        <v>13</v>
      </c>
      <c r="N173" s="65" t="str">
        <f t="shared" si="294"/>
        <v>Medio</v>
      </c>
      <c r="O173" s="66"/>
      <c r="P173" s="5" t="str">
        <f t="shared" si="295"/>
        <v/>
      </c>
      <c r="Q173" s="66"/>
      <c r="R173" s="5" t="str">
        <f t="shared" si="296"/>
        <v/>
      </c>
      <c r="S173" s="67" t="s">
        <v>304</v>
      </c>
      <c r="T173" s="5">
        <f t="shared" si="297"/>
        <v>0.65</v>
      </c>
      <c r="U173" s="68" t="s">
        <v>408</v>
      </c>
      <c r="V173" s="5">
        <f t="shared" si="298"/>
        <v>0.55000000000000004</v>
      </c>
      <c r="W173" s="5">
        <f t="shared" si="299"/>
        <v>10</v>
      </c>
      <c r="X173" s="5">
        <f t="shared" si="300"/>
        <v>0.55000000000000004</v>
      </c>
      <c r="Y173" s="69" t="s">
        <v>240</v>
      </c>
      <c r="Z173" s="5">
        <f t="shared" si="301"/>
        <v>0.2</v>
      </c>
      <c r="AA173" s="5">
        <f t="shared" si="302"/>
        <v>13</v>
      </c>
      <c r="AB173" s="5">
        <f t="shared" si="303"/>
        <v>0.2</v>
      </c>
      <c r="AC173" s="5">
        <f t="shared" si="221"/>
        <v>13</v>
      </c>
      <c r="AD173" s="5">
        <f t="shared" si="277"/>
        <v>1</v>
      </c>
      <c r="AE173" s="70">
        <f t="shared" si="261"/>
        <v>1</v>
      </c>
      <c r="AF173" s="5" t="str">
        <f t="shared" si="265"/>
        <v>5E</v>
      </c>
      <c r="AG173" s="66">
        <f t="shared" si="262"/>
        <v>25</v>
      </c>
      <c r="AH173" s="65" t="str">
        <f t="shared" si="260"/>
        <v>Bajo</v>
      </c>
      <c r="AI173" s="5" t="str">
        <f t="shared" si="263"/>
        <v>NO SIGNIFICATIVO</v>
      </c>
      <c r="AJ173" s="5" t="s">
        <v>441</v>
      </c>
      <c r="AK173" s="99" t="s">
        <v>382</v>
      </c>
      <c r="AN173" s="71"/>
    </row>
    <row r="174" spans="1:40" ht="313.5">
      <c r="A174" s="97"/>
      <c r="B174" s="298"/>
      <c r="C174" s="146" t="s">
        <v>244</v>
      </c>
      <c r="D174" s="146" t="s">
        <v>244</v>
      </c>
      <c r="E174" s="228"/>
      <c r="F174" s="228"/>
      <c r="G174" s="63">
        <v>19</v>
      </c>
      <c r="H174" s="64" t="str">
        <f t="shared" si="291"/>
        <v>Levantamiento de carga excesiva</v>
      </c>
      <c r="I174" s="64" t="str">
        <f t="shared" si="292"/>
        <v>Sobreesfuerzo, sobrecarga</v>
      </c>
      <c r="J174" s="64" t="str">
        <f t="shared" si="293"/>
        <v>1er Auxilio, lesion leve, lesion moderada, posible enfermedad ocupacional.</v>
      </c>
      <c r="K174" s="78">
        <v>3</v>
      </c>
      <c r="L174" s="78" t="s">
        <v>31</v>
      </c>
      <c r="M174" s="78">
        <f t="shared" si="240"/>
        <v>13</v>
      </c>
      <c r="N174" s="65" t="str">
        <f t="shared" si="294"/>
        <v>Medio</v>
      </c>
      <c r="O174" s="66"/>
      <c r="P174" s="5" t="str">
        <f t="shared" si="295"/>
        <v/>
      </c>
      <c r="Q174" s="66"/>
      <c r="R174" s="5" t="str">
        <f t="shared" si="296"/>
        <v/>
      </c>
      <c r="S174" s="67" t="s">
        <v>304</v>
      </c>
      <c r="T174" s="5">
        <f t="shared" si="297"/>
        <v>0.65</v>
      </c>
      <c r="U174" s="68" t="s">
        <v>408</v>
      </c>
      <c r="V174" s="5">
        <f t="shared" si="298"/>
        <v>0.55000000000000004</v>
      </c>
      <c r="W174" s="5">
        <f t="shared" si="299"/>
        <v>10</v>
      </c>
      <c r="X174" s="5">
        <f t="shared" si="300"/>
        <v>0.55000000000000004</v>
      </c>
      <c r="Y174" s="69" t="s">
        <v>240</v>
      </c>
      <c r="Z174" s="5">
        <f t="shared" si="301"/>
        <v>0.2</v>
      </c>
      <c r="AA174" s="5">
        <f t="shared" si="302"/>
        <v>13</v>
      </c>
      <c r="AB174" s="5">
        <f t="shared" si="303"/>
        <v>0.2</v>
      </c>
      <c r="AC174" s="5">
        <f t="shared" si="221"/>
        <v>13</v>
      </c>
      <c r="AD174" s="5">
        <f t="shared" si="277"/>
        <v>1</v>
      </c>
      <c r="AE174" s="70">
        <f t="shared" si="261"/>
        <v>1</v>
      </c>
      <c r="AF174" s="5" t="str">
        <f t="shared" si="265"/>
        <v>5E</v>
      </c>
      <c r="AG174" s="66">
        <f t="shared" si="262"/>
        <v>25</v>
      </c>
      <c r="AH174" s="65" t="str">
        <f t="shared" si="260"/>
        <v>Bajo</v>
      </c>
      <c r="AI174" s="5" t="str">
        <f t="shared" si="263"/>
        <v>NO SIGNIFICATIVO</v>
      </c>
      <c r="AJ174" s="5" t="s">
        <v>441</v>
      </c>
      <c r="AK174" s="99" t="s">
        <v>382</v>
      </c>
      <c r="AN174" s="71"/>
    </row>
    <row r="175" spans="1:40" ht="313.5">
      <c r="A175" s="97"/>
      <c r="B175" s="298"/>
      <c r="C175" s="146" t="s">
        <v>244</v>
      </c>
      <c r="D175" s="146" t="s">
        <v>244</v>
      </c>
      <c r="E175" s="228"/>
      <c r="F175" s="228"/>
      <c r="G175" s="63">
        <v>20</v>
      </c>
      <c r="H175" s="64" t="str">
        <f t="shared" si="291"/>
        <v>Vibración brazo-mano</v>
      </c>
      <c r="I175" s="64" t="str">
        <f t="shared" si="292"/>
        <v>Ergonómico por vibración mecánica</v>
      </c>
      <c r="J175" s="64" t="str">
        <f t="shared" si="293"/>
        <v>1er Auxilio, lesion leve, lesion moderada, posible enfermedad ocupacional.</v>
      </c>
      <c r="K175" s="78">
        <v>3</v>
      </c>
      <c r="L175" s="78" t="s">
        <v>31</v>
      </c>
      <c r="M175" s="78">
        <f t="shared" si="240"/>
        <v>13</v>
      </c>
      <c r="N175" s="65" t="str">
        <f t="shared" si="294"/>
        <v>Medio</v>
      </c>
      <c r="O175" s="66"/>
      <c r="P175" s="5" t="str">
        <f t="shared" si="295"/>
        <v/>
      </c>
      <c r="Q175" s="66"/>
      <c r="R175" s="5" t="str">
        <f t="shared" si="296"/>
        <v/>
      </c>
      <c r="S175" s="67" t="s">
        <v>304</v>
      </c>
      <c r="T175" s="5">
        <f t="shared" si="297"/>
        <v>0.65</v>
      </c>
      <c r="U175" s="68" t="s">
        <v>408</v>
      </c>
      <c r="V175" s="5">
        <f t="shared" si="298"/>
        <v>0.55000000000000004</v>
      </c>
      <c r="W175" s="5">
        <f t="shared" si="299"/>
        <v>10</v>
      </c>
      <c r="X175" s="5">
        <f t="shared" si="300"/>
        <v>0.55000000000000004</v>
      </c>
      <c r="Y175" s="69" t="s">
        <v>240</v>
      </c>
      <c r="Z175" s="5">
        <f t="shared" si="301"/>
        <v>0.2</v>
      </c>
      <c r="AA175" s="5">
        <f t="shared" si="302"/>
        <v>13</v>
      </c>
      <c r="AB175" s="5">
        <f t="shared" si="303"/>
        <v>0.2</v>
      </c>
      <c r="AC175" s="5">
        <f t="shared" si="221"/>
        <v>13</v>
      </c>
      <c r="AD175" s="5">
        <f t="shared" si="277"/>
        <v>1</v>
      </c>
      <c r="AE175" s="70">
        <f t="shared" si="261"/>
        <v>1</v>
      </c>
      <c r="AF175" s="5" t="str">
        <f t="shared" si="265"/>
        <v>5E</v>
      </c>
      <c r="AG175" s="66">
        <f t="shared" si="262"/>
        <v>25</v>
      </c>
      <c r="AH175" s="65" t="str">
        <f t="shared" si="260"/>
        <v>Bajo</v>
      </c>
      <c r="AI175" s="5" t="str">
        <f t="shared" si="263"/>
        <v>NO SIGNIFICATIVO</v>
      </c>
      <c r="AJ175" s="5" t="s">
        <v>441</v>
      </c>
      <c r="AK175" s="99" t="s">
        <v>382</v>
      </c>
      <c r="AN175" s="71"/>
    </row>
    <row r="176" spans="1:40" ht="313.5">
      <c r="A176" s="97"/>
      <c r="B176" s="298"/>
      <c r="C176" s="146" t="s">
        <v>244</v>
      </c>
      <c r="D176" s="146" t="s">
        <v>244</v>
      </c>
      <c r="E176" s="228"/>
      <c r="F176" s="228"/>
      <c r="G176" s="63">
        <v>29</v>
      </c>
      <c r="H176" s="64" t="str">
        <f t="shared" si="291"/>
        <v>Proyección de partículas</v>
      </c>
      <c r="I176" s="64" t="str">
        <f t="shared" si="292"/>
        <v>Contacto con partículas en proyección</v>
      </c>
      <c r="J176" s="64" t="str">
        <f t="shared" si="293"/>
        <v>1er Auxilio, lesion leve, lesion moderada, lesion incapacitante</v>
      </c>
      <c r="K176" s="78">
        <v>2</v>
      </c>
      <c r="L176" s="78" t="s">
        <v>31</v>
      </c>
      <c r="M176" s="115">
        <f t="shared" si="240"/>
        <v>8</v>
      </c>
      <c r="N176" s="65" t="str">
        <f t="shared" si="294"/>
        <v>Alto</v>
      </c>
      <c r="O176" s="66"/>
      <c r="P176" s="5" t="str">
        <f t="shared" si="295"/>
        <v/>
      </c>
      <c r="Q176" s="66"/>
      <c r="R176" s="5" t="str">
        <f t="shared" si="296"/>
        <v/>
      </c>
      <c r="S176" s="67"/>
      <c r="T176" s="5" t="str">
        <f t="shared" si="297"/>
        <v/>
      </c>
      <c r="U176" s="68" t="s">
        <v>408</v>
      </c>
      <c r="V176" s="5">
        <f t="shared" si="298"/>
        <v>0.55000000000000004</v>
      </c>
      <c r="W176" s="5">
        <f t="shared" si="299"/>
        <v>10</v>
      </c>
      <c r="X176" s="5">
        <f t="shared" si="300"/>
        <v>0.55000000000000004</v>
      </c>
      <c r="Y176" s="69" t="s">
        <v>240</v>
      </c>
      <c r="Z176" s="5">
        <f t="shared" si="301"/>
        <v>0.2</v>
      </c>
      <c r="AA176" s="5">
        <f t="shared" si="302"/>
        <v>13</v>
      </c>
      <c r="AB176" s="5">
        <f t="shared" si="303"/>
        <v>0.2</v>
      </c>
      <c r="AC176" s="5">
        <f t="shared" si="221"/>
        <v>18</v>
      </c>
      <c r="AD176" s="5">
        <f t="shared" ref="AD176:AD182" si="304">ROUND(IF(COUNT(P176,R176,T176,V176,Z176)=0,"", IF(  (MAX(P176,R176,T176,V176,Z176)+ (0.5*(SUM(P176,R176,T176,V176,Z176)-MAX(P176,R176,T176,V176,Z176))))&gt;0.951, (1-0.95)*AC176,(1-( (MAX(P176,R176,T176,V176,Z176))+0.5*(SUM(P176,R176,T176,V176,Z176)-MAX(P176,R176,T176,V176,Z176))))*AC176)),0)</f>
        <v>6</v>
      </c>
      <c r="AE176" s="70">
        <f t="shared" si="261"/>
        <v>6</v>
      </c>
      <c r="AF176" s="5" t="str">
        <f t="shared" si="265"/>
        <v>3E</v>
      </c>
      <c r="AG176" s="66">
        <f t="shared" si="262"/>
        <v>20</v>
      </c>
      <c r="AH176" s="65" t="str">
        <f t="shared" si="260"/>
        <v>Bajo</v>
      </c>
      <c r="AI176" s="5" t="str">
        <f t="shared" si="263"/>
        <v>SIGNIFICATIVO</v>
      </c>
      <c r="AJ176" s="5" t="s">
        <v>441</v>
      </c>
      <c r="AK176" s="99" t="s">
        <v>382</v>
      </c>
      <c r="AN176" s="71"/>
    </row>
    <row r="177" spans="1:40" ht="313.5">
      <c r="A177" s="97"/>
      <c r="B177" s="298"/>
      <c r="C177" s="146" t="s">
        <v>244</v>
      </c>
      <c r="D177" s="146" t="s">
        <v>244</v>
      </c>
      <c r="E177" s="228"/>
      <c r="F177" s="228"/>
      <c r="G177" s="63">
        <v>35</v>
      </c>
      <c r="H177" s="64" t="str">
        <f t="shared" si="291"/>
        <v>Barrera / bloqueo inadecuado</v>
      </c>
      <c r="I177" s="64" t="str">
        <f t="shared" si="292"/>
        <v>Caída a distinto nivel / atropellamiento.</v>
      </c>
      <c r="J177" s="64" t="str">
        <f t="shared" si="293"/>
        <v>1er Auxilio, lesion leve, lesion moderada, lesion incapacitante, fatalidad</v>
      </c>
      <c r="K177" s="78">
        <v>2</v>
      </c>
      <c r="L177" s="78" t="s">
        <v>31</v>
      </c>
      <c r="M177" s="115">
        <f t="shared" si="240"/>
        <v>8</v>
      </c>
      <c r="N177" s="65" t="str">
        <f t="shared" si="294"/>
        <v>Alto</v>
      </c>
      <c r="O177" s="66"/>
      <c r="P177" s="5" t="str">
        <f t="shared" si="295"/>
        <v/>
      </c>
      <c r="Q177" s="66"/>
      <c r="R177" s="5" t="str">
        <f t="shared" si="296"/>
        <v/>
      </c>
      <c r="S177" s="67" t="s">
        <v>358</v>
      </c>
      <c r="T177" s="5">
        <f t="shared" si="297"/>
        <v>0.65</v>
      </c>
      <c r="U177" s="68" t="s">
        <v>408</v>
      </c>
      <c r="V177" s="5">
        <f t="shared" si="298"/>
        <v>0.55000000000000004</v>
      </c>
      <c r="W177" s="5">
        <f t="shared" si="299"/>
        <v>10</v>
      </c>
      <c r="X177" s="5">
        <f t="shared" si="300"/>
        <v>0.55000000000000004</v>
      </c>
      <c r="Y177" s="69" t="s">
        <v>240</v>
      </c>
      <c r="Z177" s="5">
        <f t="shared" si="301"/>
        <v>0.2</v>
      </c>
      <c r="AA177" s="5">
        <f t="shared" si="302"/>
        <v>13</v>
      </c>
      <c r="AB177" s="5">
        <f t="shared" si="303"/>
        <v>0.2</v>
      </c>
      <c r="AC177" s="5">
        <f t="shared" si="221"/>
        <v>18</v>
      </c>
      <c r="AD177" s="5">
        <f t="shared" si="304"/>
        <v>1</v>
      </c>
      <c r="AE177" s="70">
        <f t="shared" si="261"/>
        <v>1</v>
      </c>
      <c r="AF177" s="5" t="str">
        <f t="shared" si="265"/>
        <v>5E</v>
      </c>
      <c r="AG177" s="66">
        <f t="shared" si="262"/>
        <v>25</v>
      </c>
      <c r="AH177" s="65" t="str">
        <f t="shared" si="260"/>
        <v>Bajo</v>
      </c>
      <c r="AI177" s="5" t="str">
        <f t="shared" si="263"/>
        <v>SIGNIFICATIVO</v>
      </c>
      <c r="AJ177" s="5" t="s">
        <v>441</v>
      </c>
      <c r="AK177" s="99" t="s">
        <v>382</v>
      </c>
      <c r="AN177" s="71"/>
    </row>
    <row r="178" spans="1:40" ht="313.5">
      <c r="A178" s="97"/>
      <c r="B178" s="298"/>
      <c r="C178" s="146" t="s">
        <v>244</v>
      </c>
      <c r="D178" s="146" t="s">
        <v>244</v>
      </c>
      <c r="E178" s="228"/>
      <c r="F178" s="228"/>
      <c r="G178" s="63">
        <v>37</v>
      </c>
      <c r="H178" s="64" t="str">
        <f t="shared" si="291"/>
        <v>Escaleras / Andamios</v>
      </c>
      <c r="I178" s="64" t="str">
        <f t="shared" si="292"/>
        <v>Caída a distinto nivel</v>
      </c>
      <c r="J178" s="64" t="str">
        <f t="shared" si="293"/>
        <v>1er Auxilio, lesion leve, lesion moderada, lesion incapacitante, fatalidad</v>
      </c>
      <c r="K178" s="78">
        <v>2</v>
      </c>
      <c r="L178" s="78" t="s">
        <v>31</v>
      </c>
      <c r="M178" s="115">
        <f t="shared" si="240"/>
        <v>8</v>
      </c>
      <c r="N178" s="65" t="str">
        <f t="shared" si="294"/>
        <v>Alto</v>
      </c>
      <c r="O178" s="66" t="s">
        <v>338</v>
      </c>
      <c r="P178" s="5">
        <f t="shared" si="295"/>
        <v>0.99</v>
      </c>
      <c r="Q178" s="66"/>
      <c r="R178" s="5" t="str">
        <f t="shared" si="296"/>
        <v/>
      </c>
      <c r="S178" s="67"/>
      <c r="T178" s="5" t="str">
        <f t="shared" si="297"/>
        <v/>
      </c>
      <c r="U178" s="68" t="s">
        <v>408</v>
      </c>
      <c r="V178" s="5">
        <f t="shared" si="298"/>
        <v>0.55000000000000004</v>
      </c>
      <c r="W178" s="5">
        <f t="shared" si="299"/>
        <v>10</v>
      </c>
      <c r="X178" s="5">
        <f t="shared" si="300"/>
        <v>0.55000000000000004</v>
      </c>
      <c r="Y178" s="69" t="s">
        <v>240</v>
      </c>
      <c r="Z178" s="5">
        <f t="shared" si="301"/>
        <v>0.2</v>
      </c>
      <c r="AA178" s="5">
        <f t="shared" si="302"/>
        <v>13</v>
      </c>
      <c r="AB178" s="5">
        <f t="shared" si="303"/>
        <v>0.2</v>
      </c>
      <c r="AC178" s="5">
        <f t="shared" si="221"/>
        <v>18</v>
      </c>
      <c r="AD178" s="5">
        <f t="shared" si="304"/>
        <v>1</v>
      </c>
      <c r="AE178" s="70">
        <f t="shared" si="261"/>
        <v>1</v>
      </c>
      <c r="AF178" s="5" t="str">
        <f t="shared" si="265"/>
        <v>5E</v>
      </c>
      <c r="AG178" s="66">
        <f t="shared" si="262"/>
        <v>25</v>
      </c>
      <c r="AH178" s="65" t="str">
        <f t="shared" si="260"/>
        <v>Bajo</v>
      </c>
      <c r="AI178" s="5" t="str">
        <f t="shared" si="263"/>
        <v>SIGNIFICATIVO</v>
      </c>
      <c r="AJ178" s="5" t="s">
        <v>441</v>
      </c>
      <c r="AK178" s="99" t="s">
        <v>382</v>
      </c>
      <c r="AN178" s="71"/>
    </row>
    <row r="179" spans="1:40" ht="313.5">
      <c r="A179" s="97"/>
      <c r="B179" s="298"/>
      <c r="C179" s="146" t="s">
        <v>244</v>
      </c>
      <c r="D179" s="146" t="s">
        <v>244</v>
      </c>
      <c r="E179" s="228"/>
      <c r="F179" s="228"/>
      <c r="G179" s="63">
        <v>38</v>
      </c>
      <c r="H179" s="64" t="str">
        <f t="shared" si="291"/>
        <v>Obstáculos en el piso</v>
      </c>
      <c r="I179" s="64" t="str">
        <f t="shared" si="292"/>
        <v>Caída al mismo nivel</v>
      </c>
      <c r="J179" s="64" t="str">
        <f t="shared" si="293"/>
        <v>1er Auxilio, lesion leve, lesion moderada.</v>
      </c>
      <c r="K179" s="78">
        <v>3</v>
      </c>
      <c r="L179" s="78" t="s">
        <v>31</v>
      </c>
      <c r="M179" s="78">
        <f t="shared" si="240"/>
        <v>13</v>
      </c>
      <c r="N179" s="65" t="str">
        <f t="shared" si="294"/>
        <v>Medio</v>
      </c>
      <c r="O179" s="66"/>
      <c r="P179" s="5" t="str">
        <f t="shared" si="295"/>
        <v/>
      </c>
      <c r="Q179" s="66"/>
      <c r="R179" s="5" t="str">
        <f t="shared" si="296"/>
        <v/>
      </c>
      <c r="S179" s="67"/>
      <c r="T179" s="5" t="str">
        <f t="shared" si="297"/>
        <v/>
      </c>
      <c r="U179" s="68" t="s">
        <v>408</v>
      </c>
      <c r="V179" s="5">
        <f t="shared" si="298"/>
        <v>0.55000000000000004</v>
      </c>
      <c r="W179" s="5">
        <f t="shared" si="299"/>
        <v>10</v>
      </c>
      <c r="X179" s="5">
        <f t="shared" si="300"/>
        <v>0.55000000000000004</v>
      </c>
      <c r="Y179" s="69" t="s">
        <v>240</v>
      </c>
      <c r="Z179" s="5">
        <f t="shared" si="301"/>
        <v>0.2</v>
      </c>
      <c r="AA179" s="5">
        <f t="shared" si="302"/>
        <v>13</v>
      </c>
      <c r="AB179" s="5">
        <f t="shared" si="303"/>
        <v>0.2</v>
      </c>
      <c r="AC179" s="5">
        <f t="shared" si="221"/>
        <v>13</v>
      </c>
      <c r="AD179" s="5">
        <f t="shared" si="304"/>
        <v>5</v>
      </c>
      <c r="AE179" s="70">
        <f t="shared" si="261"/>
        <v>5</v>
      </c>
      <c r="AF179" s="5" t="str">
        <f t="shared" si="265"/>
        <v>4D</v>
      </c>
      <c r="AG179" s="66">
        <f t="shared" si="262"/>
        <v>21</v>
      </c>
      <c r="AH179" s="65" t="str">
        <f t="shared" si="260"/>
        <v>Bajo</v>
      </c>
      <c r="AI179" s="5" t="str">
        <f t="shared" si="263"/>
        <v>NO SIGNIFICATIVO</v>
      </c>
      <c r="AJ179" s="5" t="s">
        <v>441</v>
      </c>
      <c r="AK179" s="99" t="s">
        <v>382</v>
      </c>
      <c r="AN179" s="71"/>
    </row>
    <row r="180" spans="1:40" ht="313.5">
      <c r="A180" s="97"/>
      <c r="B180" s="298"/>
      <c r="C180" s="146" t="s">
        <v>244</v>
      </c>
      <c r="D180" s="146" t="s">
        <v>244</v>
      </c>
      <c r="E180" s="228"/>
      <c r="F180" s="228"/>
      <c r="G180" s="63">
        <v>44</v>
      </c>
      <c r="H180" s="64" t="str">
        <f t="shared" si="291"/>
        <v>Espacio abierto sin bloqueo</v>
      </c>
      <c r="I180" s="64" t="str">
        <f t="shared" si="292"/>
        <v>Caída a distinto nivel</v>
      </c>
      <c r="J180" s="64" t="str">
        <f t="shared" si="293"/>
        <v>1er Auxilio, lesion leve, lesion moderada, lesion incapacitante, fatalidad</v>
      </c>
      <c r="K180" s="78">
        <v>2</v>
      </c>
      <c r="L180" s="78" t="s">
        <v>31</v>
      </c>
      <c r="M180" s="115">
        <f t="shared" si="240"/>
        <v>8</v>
      </c>
      <c r="N180" s="65" t="str">
        <f t="shared" si="294"/>
        <v>Alto</v>
      </c>
      <c r="O180" s="66"/>
      <c r="P180" s="5" t="str">
        <f t="shared" si="295"/>
        <v/>
      </c>
      <c r="Q180" s="66"/>
      <c r="R180" s="5" t="str">
        <f t="shared" si="296"/>
        <v/>
      </c>
      <c r="S180" s="67" t="s">
        <v>340</v>
      </c>
      <c r="T180" s="5">
        <f t="shared" si="297"/>
        <v>0.65</v>
      </c>
      <c r="U180" s="68" t="s">
        <v>408</v>
      </c>
      <c r="V180" s="5">
        <f t="shared" si="298"/>
        <v>0.55000000000000004</v>
      </c>
      <c r="W180" s="5">
        <f t="shared" si="299"/>
        <v>10</v>
      </c>
      <c r="X180" s="5">
        <f t="shared" si="300"/>
        <v>0.55000000000000004</v>
      </c>
      <c r="Y180" s="69" t="s">
        <v>240</v>
      </c>
      <c r="Z180" s="5">
        <f t="shared" si="301"/>
        <v>0.2</v>
      </c>
      <c r="AA180" s="5">
        <f t="shared" si="302"/>
        <v>13</v>
      </c>
      <c r="AB180" s="5">
        <f t="shared" si="303"/>
        <v>0.2</v>
      </c>
      <c r="AC180" s="5">
        <f t="shared" si="221"/>
        <v>18</v>
      </c>
      <c r="AD180" s="5">
        <f t="shared" si="304"/>
        <v>1</v>
      </c>
      <c r="AE180" s="70">
        <f t="shared" si="261"/>
        <v>1</v>
      </c>
      <c r="AF180" s="5" t="str">
        <f t="shared" si="265"/>
        <v>5E</v>
      </c>
      <c r="AG180" s="66">
        <f t="shared" si="262"/>
        <v>25</v>
      </c>
      <c r="AH180" s="65" t="str">
        <f t="shared" si="260"/>
        <v>Bajo</v>
      </c>
      <c r="AI180" s="5" t="str">
        <f t="shared" si="263"/>
        <v>SIGNIFICATIVO</v>
      </c>
      <c r="AJ180" s="5" t="s">
        <v>441</v>
      </c>
      <c r="AK180" s="99" t="s">
        <v>382</v>
      </c>
      <c r="AN180" s="71"/>
    </row>
    <row r="181" spans="1:40" ht="313.5">
      <c r="A181" s="97"/>
      <c r="B181" s="298"/>
      <c r="C181" s="146" t="s">
        <v>244</v>
      </c>
      <c r="D181" s="146" t="s">
        <v>244</v>
      </c>
      <c r="E181" s="228"/>
      <c r="F181" s="228"/>
      <c r="G181" s="63">
        <v>47</v>
      </c>
      <c r="H181" s="64" t="str">
        <f t="shared" si="291"/>
        <v>Superficie Resbaladiza</v>
      </c>
      <c r="I181" s="64" t="str">
        <f t="shared" si="292"/>
        <v>Caída a mismo nivel</v>
      </c>
      <c r="J181" s="64" t="str">
        <f t="shared" si="293"/>
        <v>1er Auxilio, lesion leve, lesion moderada, lesion incapacitante</v>
      </c>
      <c r="K181" s="78">
        <v>3</v>
      </c>
      <c r="L181" s="78" t="s">
        <v>31</v>
      </c>
      <c r="M181" s="78">
        <f t="shared" si="240"/>
        <v>13</v>
      </c>
      <c r="N181" s="65" t="str">
        <f t="shared" si="294"/>
        <v>Medio</v>
      </c>
      <c r="O181" s="66"/>
      <c r="P181" s="5" t="str">
        <f t="shared" si="295"/>
        <v/>
      </c>
      <c r="Q181" s="66"/>
      <c r="R181" s="5" t="str">
        <f t="shared" si="296"/>
        <v/>
      </c>
      <c r="S181" s="67"/>
      <c r="T181" s="5" t="str">
        <f t="shared" si="297"/>
        <v/>
      </c>
      <c r="U181" s="68" t="s">
        <v>408</v>
      </c>
      <c r="V181" s="5">
        <f t="shared" si="298"/>
        <v>0.55000000000000004</v>
      </c>
      <c r="W181" s="5">
        <f t="shared" si="299"/>
        <v>10</v>
      </c>
      <c r="X181" s="5">
        <f t="shared" si="300"/>
        <v>0.55000000000000004</v>
      </c>
      <c r="Y181" s="69" t="s">
        <v>240</v>
      </c>
      <c r="Z181" s="5">
        <f t="shared" si="301"/>
        <v>0.2</v>
      </c>
      <c r="AA181" s="5">
        <f t="shared" si="302"/>
        <v>13</v>
      </c>
      <c r="AB181" s="5">
        <f t="shared" si="303"/>
        <v>0.2</v>
      </c>
      <c r="AC181" s="5">
        <f t="shared" si="221"/>
        <v>13</v>
      </c>
      <c r="AD181" s="5">
        <f t="shared" si="304"/>
        <v>5</v>
      </c>
      <c r="AE181" s="70">
        <f t="shared" si="261"/>
        <v>5</v>
      </c>
      <c r="AF181" s="5" t="str">
        <f t="shared" si="265"/>
        <v>4D</v>
      </c>
      <c r="AG181" s="66">
        <f t="shared" si="262"/>
        <v>21</v>
      </c>
      <c r="AH181" s="65" t="str">
        <f t="shared" si="260"/>
        <v>Bajo</v>
      </c>
      <c r="AI181" s="5" t="str">
        <f t="shared" si="263"/>
        <v>NO SIGNIFICATIVO</v>
      </c>
      <c r="AJ181" s="5" t="s">
        <v>441</v>
      </c>
      <c r="AK181" s="99" t="s">
        <v>382</v>
      </c>
      <c r="AN181" s="71"/>
    </row>
    <row r="182" spans="1:40" ht="313.5">
      <c r="A182" s="97"/>
      <c r="B182" s="298"/>
      <c r="C182" s="146" t="s">
        <v>244</v>
      </c>
      <c r="D182" s="146" t="s">
        <v>244</v>
      </c>
      <c r="E182" s="228"/>
      <c r="F182" s="228"/>
      <c r="G182" s="63">
        <v>49</v>
      </c>
      <c r="H182" s="64" t="str">
        <f t="shared" si="291"/>
        <v>Energía Eléctrica (estática/Continua)</v>
      </c>
      <c r="I182" s="64" t="str">
        <f t="shared" si="292"/>
        <v>Contacto directo / indirecto / inducción con energía eléctrica</v>
      </c>
      <c r="J182" s="64" t="str">
        <f t="shared" si="293"/>
        <v>1er Auxilio, lesion leve, lesion moderada, posible enfermedad ocupacional, fatalidad</v>
      </c>
      <c r="K182" s="78">
        <v>2</v>
      </c>
      <c r="L182" s="78" t="s">
        <v>31</v>
      </c>
      <c r="M182" s="115">
        <f t="shared" si="240"/>
        <v>8</v>
      </c>
      <c r="N182" s="65" t="str">
        <f t="shared" si="294"/>
        <v>Alto</v>
      </c>
      <c r="O182" s="66"/>
      <c r="P182" s="5" t="str">
        <f t="shared" si="295"/>
        <v/>
      </c>
      <c r="Q182" s="66"/>
      <c r="R182" s="5" t="str">
        <f t="shared" si="296"/>
        <v/>
      </c>
      <c r="S182" s="67" t="s">
        <v>360</v>
      </c>
      <c r="T182" s="5">
        <f t="shared" si="297"/>
        <v>0.65</v>
      </c>
      <c r="U182" s="68" t="s">
        <v>408</v>
      </c>
      <c r="V182" s="5">
        <f t="shared" si="298"/>
        <v>0.55000000000000004</v>
      </c>
      <c r="W182" s="5">
        <f t="shared" si="299"/>
        <v>10</v>
      </c>
      <c r="X182" s="5">
        <f t="shared" si="300"/>
        <v>0.55000000000000004</v>
      </c>
      <c r="Y182" s="69" t="s">
        <v>240</v>
      </c>
      <c r="Z182" s="5">
        <f t="shared" si="301"/>
        <v>0.2</v>
      </c>
      <c r="AA182" s="5">
        <f t="shared" si="302"/>
        <v>13</v>
      </c>
      <c r="AB182" s="5">
        <f t="shared" si="303"/>
        <v>0.2</v>
      </c>
      <c r="AC182" s="5">
        <f t="shared" si="221"/>
        <v>18</v>
      </c>
      <c r="AD182" s="5">
        <f t="shared" si="304"/>
        <v>1</v>
      </c>
      <c r="AE182" s="70">
        <f t="shared" si="261"/>
        <v>1</v>
      </c>
      <c r="AF182" s="5" t="str">
        <f t="shared" si="265"/>
        <v>5E</v>
      </c>
      <c r="AG182" s="66">
        <f t="shared" si="262"/>
        <v>25</v>
      </c>
      <c r="AH182" s="65" t="str">
        <f t="shared" si="260"/>
        <v>Bajo</v>
      </c>
      <c r="AI182" s="5" t="str">
        <f t="shared" si="263"/>
        <v>SIGNIFICATIVO</v>
      </c>
      <c r="AJ182" s="5" t="s">
        <v>441</v>
      </c>
      <c r="AK182" s="99" t="s">
        <v>382</v>
      </c>
      <c r="AN182" s="71"/>
    </row>
    <row r="183" spans="1:40" ht="313.5">
      <c r="A183" s="97"/>
      <c r="B183" s="298"/>
      <c r="C183" s="146" t="s">
        <v>244</v>
      </c>
      <c r="D183" s="146" t="s">
        <v>244</v>
      </c>
      <c r="E183" s="228"/>
      <c r="F183" s="228"/>
      <c r="G183" s="63">
        <v>50</v>
      </c>
      <c r="H183" s="64" t="str">
        <f t="shared" si="278"/>
        <v>Equipos o instalaciones eléctricas energizadas</v>
      </c>
      <c r="I183" s="64" t="str">
        <f t="shared" si="279"/>
        <v>Contacto directo / indirecto / inducción con energía eléctrica</v>
      </c>
      <c r="J183" s="64" t="str">
        <f t="shared" si="280"/>
        <v>1er Auxilio, lesion leve, lesion moderada, posible enfermedad ocupacional, fatalidad</v>
      </c>
      <c r="K183" s="78">
        <v>2</v>
      </c>
      <c r="L183" s="78" t="s">
        <v>31</v>
      </c>
      <c r="M183" s="115">
        <f t="shared" si="240"/>
        <v>8</v>
      </c>
      <c r="N183" s="65" t="str">
        <f t="shared" si="281"/>
        <v>Alto</v>
      </c>
      <c r="O183" s="66"/>
      <c r="P183" s="5" t="str">
        <f t="shared" si="282"/>
        <v/>
      </c>
      <c r="Q183" s="66"/>
      <c r="R183" s="5" t="str">
        <f t="shared" si="283"/>
        <v/>
      </c>
      <c r="S183" s="67" t="s">
        <v>360</v>
      </c>
      <c r="T183" s="5">
        <f t="shared" si="284"/>
        <v>0.65</v>
      </c>
      <c r="U183" s="68" t="s">
        <v>408</v>
      </c>
      <c r="V183" s="5">
        <f t="shared" si="285"/>
        <v>0.55000000000000004</v>
      </c>
      <c r="W183" s="5">
        <f t="shared" si="286"/>
        <v>10</v>
      </c>
      <c r="X183" s="5">
        <f t="shared" si="287"/>
        <v>0.55000000000000004</v>
      </c>
      <c r="Y183" s="69" t="s">
        <v>240</v>
      </c>
      <c r="Z183" s="5">
        <f t="shared" si="288"/>
        <v>0.2</v>
      </c>
      <c r="AA183" s="5">
        <f t="shared" si="289"/>
        <v>13</v>
      </c>
      <c r="AB183" s="5">
        <f t="shared" si="290"/>
        <v>0.2</v>
      </c>
      <c r="AC183" s="5">
        <f t="shared" si="221"/>
        <v>18</v>
      </c>
      <c r="AD183" s="5">
        <f t="shared" ref="AD183:AD189" si="305">ROUND(IF(COUNT(P183,R183,T183,V183,Z183)=0,"", IF(  (MAX(P183,R183,T183,V183,Z183)+ (0.5*(SUM(P183,R183,T183,V183,Z183)-MAX(P183,R183,T183,V183,Z183))))&gt;0.951, (1-0.95)*AC183,(1-( (MAX(P183,R183,T183,V183,Z183))+0.5*(SUM(P183,R183,T183,V183,Z183)-MAX(P183,R183,T183,V183,Z183))))*AC183)),0)</f>
        <v>1</v>
      </c>
      <c r="AE183" s="70">
        <f t="shared" si="261"/>
        <v>1</v>
      </c>
      <c r="AF183" s="5" t="str">
        <f t="shared" si="265"/>
        <v>5E</v>
      </c>
      <c r="AG183" s="66">
        <f t="shared" si="262"/>
        <v>25</v>
      </c>
      <c r="AH183" s="65" t="str">
        <f t="shared" si="260"/>
        <v>Bajo</v>
      </c>
      <c r="AI183" s="5" t="str">
        <f t="shared" si="263"/>
        <v>SIGNIFICATIVO</v>
      </c>
      <c r="AJ183" s="5" t="s">
        <v>441</v>
      </c>
      <c r="AK183" s="99" t="s">
        <v>382</v>
      </c>
      <c r="AN183" s="71"/>
    </row>
    <row r="184" spans="1:40" ht="313.5">
      <c r="A184" s="97"/>
      <c r="B184" s="298"/>
      <c r="C184" s="146" t="s">
        <v>244</v>
      </c>
      <c r="D184" s="146" t="s">
        <v>244</v>
      </c>
      <c r="E184" s="228"/>
      <c r="F184" s="228"/>
      <c r="G184" s="63">
        <v>52</v>
      </c>
      <c r="H184" s="64" t="str">
        <f t="shared" si="278"/>
        <v>Materiales Inflamables</v>
      </c>
      <c r="I184" s="64" t="str">
        <f t="shared" si="279"/>
        <v>Incendio</v>
      </c>
      <c r="J184" s="64" t="str">
        <f t="shared" si="280"/>
        <v>1er Auxilio, lesion leve, lesion moderada, posible enfermedad ocupacional, fatalidad</v>
      </c>
      <c r="K184" s="78">
        <v>2</v>
      </c>
      <c r="L184" s="78" t="s">
        <v>31</v>
      </c>
      <c r="M184" s="115">
        <f t="shared" si="240"/>
        <v>8</v>
      </c>
      <c r="N184" s="65" t="str">
        <f t="shared" si="281"/>
        <v>Alto</v>
      </c>
      <c r="O184" s="66"/>
      <c r="P184" s="5" t="str">
        <f t="shared" si="282"/>
        <v/>
      </c>
      <c r="Q184" s="66"/>
      <c r="R184" s="5" t="str">
        <f t="shared" si="283"/>
        <v/>
      </c>
      <c r="S184" s="67" t="s">
        <v>341</v>
      </c>
      <c r="T184" s="5">
        <f t="shared" si="284"/>
        <v>0.65</v>
      </c>
      <c r="U184" s="68" t="s">
        <v>408</v>
      </c>
      <c r="V184" s="5">
        <f t="shared" si="285"/>
        <v>0.55000000000000004</v>
      </c>
      <c r="W184" s="5">
        <f t="shared" si="286"/>
        <v>10</v>
      </c>
      <c r="X184" s="5">
        <f t="shared" si="287"/>
        <v>0.55000000000000004</v>
      </c>
      <c r="Y184" s="69" t="s">
        <v>240</v>
      </c>
      <c r="Z184" s="5">
        <f t="shared" si="288"/>
        <v>0.2</v>
      </c>
      <c r="AA184" s="5">
        <f t="shared" si="289"/>
        <v>13</v>
      </c>
      <c r="AB184" s="5">
        <f t="shared" si="290"/>
        <v>0.2</v>
      </c>
      <c r="AC184" s="5">
        <f t="shared" si="221"/>
        <v>18</v>
      </c>
      <c r="AD184" s="5">
        <f t="shared" si="305"/>
        <v>1</v>
      </c>
      <c r="AE184" s="70">
        <f t="shared" si="261"/>
        <v>1</v>
      </c>
      <c r="AF184" s="5" t="str">
        <f t="shared" si="265"/>
        <v>5E</v>
      </c>
      <c r="AG184" s="66">
        <f t="shared" si="262"/>
        <v>25</v>
      </c>
      <c r="AH184" s="65" t="str">
        <f t="shared" si="260"/>
        <v>Bajo</v>
      </c>
      <c r="AI184" s="5" t="str">
        <f t="shared" si="263"/>
        <v>SIGNIFICATIVO</v>
      </c>
      <c r="AJ184" s="5" t="s">
        <v>441</v>
      </c>
      <c r="AK184" s="99" t="s">
        <v>382</v>
      </c>
      <c r="AN184" s="71"/>
    </row>
    <row r="185" spans="1:40" ht="313.5">
      <c r="A185" s="97"/>
      <c r="B185" s="298"/>
      <c r="C185" s="146" t="s">
        <v>244</v>
      </c>
      <c r="D185" s="146" t="s">
        <v>244</v>
      </c>
      <c r="E185" s="228"/>
      <c r="F185" s="228"/>
      <c r="G185" s="63">
        <v>67</v>
      </c>
      <c r="H185" s="64" t="str">
        <f t="shared" si="278"/>
        <v>Usar equipos defectuoso</v>
      </c>
      <c r="I185" s="64" t="str">
        <f t="shared" si="279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85" s="64" t="str">
        <f t="shared" si="280"/>
        <v>1er Auxilio, lesion leve, lesion moderada, lesion incapacitante, fatalidad</v>
      </c>
      <c r="K185" s="78">
        <v>2</v>
      </c>
      <c r="L185" s="78" t="s">
        <v>31</v>
      </c>
      <c r="M185" s="115">
        <f t="shared" si="240"/>
        <v>8</v>
      </c>
      <c r="N185" s="65" t="str">
        <f t="shared" si="281"/>
        <v>Alto</v>
      </c>
      <c r="O185" s="66"/>
      <c r="P185" s="5" t="str">
        <f t="shared" si="282"/>
        <v/>
      </c>
      <c r="Q185" s="66"/>
      <c r="R185" s="5" t="str">
        <f t="shared" si="283"/>
        <v/>
      </c>
      <c r="S185" s="67" t="s">
        <v>309</v>
      </c>
      <c r="T185" s="5">
        <f t="shared" si="284"/>
        <v>0.65</v>
      </c>
      <c r="U185" s="68" t="s">
        <v>408</v>
      </c>
      <c r="V185" s="5">
        <f t="shared" si="285"/>
        <v>0.55000000000000004</v>
      </c>
      <c r="W185" s="5">
        <f t="shared" si="286"/>
        <v>10</v>
      </c>
      <c r="X185" s="5">
        <f t="shared" si="287"/>
        <v>0.55000000000000004</v>
      </c>
      <c r="Y185" s="69" t="s">
        <v>240</v>
      </c>
      <c r="Z185" s="5">
        <f t="shared" si="288"/>
        <v>0.2</v>
      </c>
      <c r="AA185" s="5">
        <f t="shared" si="289"/>
        <v>13</v>
      </c>
      <c r="AB185" s="5">
        <f t="shared" si="290"/>
        <v>0.2</v>
      </c>
      <c r="AC185" s="5">
        <f t="shared" si="221"/>
        <v>18</v>
      </c>
      <c r="AD185" s="5">
        <f t="shared" si="305"/>
        <v>1</v>
      </c>
      <c r="AE185" s="70">
        <f t="shared" si="261"/>
        <v>1</v>
      </c>
      <c r="AF185" s="5" t="str">
        <f t="shared" si="265"/>
        <v>5E</v>
      </c>
      <c r="AG185" s="66">
        <f t="shared" si="262"/>
        <v>25</v>
      </c>
      <c r="AH185" s="65" t="str">
        <f t="shared" si="260"/>
        <v>Bajo</v>
      </c>
      <c r="AI185" s="5" t="str">
        <f t="shared" si="263"/>
        <v>SIGNIFICATIVO</v>
      </c>
      <c r="AJ185" s="5" t="s">
        <v>441</v>
      </c>
      <c r="AK185" s="99" t="s">
        <v>382</v>
      </c>
      <c r="AN185" s="71"/>
    </row>
    <row r="186" spans="1:40" ht="313.5">
      <c r="A186" s="97"/>
      <c r="B186" s="298"/>
      <c r="C186" s="146" t="s">
        <v>244</v>
      </c>
      <c r="D186" s="146" t="s">
        <v>244</v>
      </c>
      <c r="E186" s="228"/>
      <c r="F186" s="228"/>
      <c r="G186" s="63">
        <v>68</v>
      </c>
      <c r="H186" s="64" t="str">
        <f t="shared" si="278"/>
        <v>Transportar herramientas/materiales de manera incorrecta</v>
      </c>
      <c r="I186" s="64" t="str">
        <f t="shared" si="279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86" s="64" t="str">
        <f t="shared" si="280"/>
        <v>1er Auxilio, lesion leve, lesion moderada, lesion incapacitante, fatalidad</v>
      </c>
      <c r="K186" s="78">
        <v>3</v>
      </c>
      <c r="L186" s="78" t="s">
        <v>31</v>
      </c>
      <c r="M186" s="78">
        <f t="shared" si="240"/>
        <v>13</v>
      </c>
      <c r="N186" s="65" t="str">
        <f t="shared" si="281"/>
        <v>Medio</v>
      </c>
      <c r="O186" s="66"/>
      <c r="P186" s="5" t="str">
        <f t="shared" si="282"/>
        <v/>
      </c>
      <c r="Q186" s="66"/>
      <c r="R186" s="5" t="str">
        <f t="shared" si="283"/>
        <v/>
      </c>
      <c r="S186" s="67"/>
      <c r="T186" s="5" t="str">
        <f t="shared" si="284"/>
        <v/>
      </c>
      <c r="U186" s="68" t="s">
        <v>408</v>
      </c>
      <c r="V186" s="5">
        <f t="shared" si="285"/>
        <v>0.55000000000000004</v>
      </c>
      <c r="W186" s="5">
        <f t="shared" si="286"/>
        <v>10</v>
      </c>
      <c r="X186" s="5">
        <f t="shared" si="287"/>
        <v>0.55000000000000004</v>
      </c>
      <c r="Y186" s="69" t="s">
        <v>240</v>
      </c>
      <c r="Z186" s="5">
        <f t="shared" si="288"/>
        <v>0.2</v>
      </c>
      <c r="AA186" s="5">
        <f t="shared" si="289"/>
        <v>13</v>
      </c>
      <c r="AB186" s="5">
        <f t="shared" si="290"/>
        <v>0.2</v>
      </c>
      <c r="AC186" s="5">
        <f t="shared" ref="AC186:AC248" si="306">IF(K186="","",IF(L186="","",VLOOKUP(CONCATENATE(K186,L186),$AY$3:$AZ$51,2,FALSE)))</f>
        <v>13</v>
      </c>
      <c r="AD186" s="5">
        <f t="shared" si="305"/>
        <v>5</v>
      </c>
      <c r="AE186" s="70">
        <f t="shared" si="261"/>
        <v>5</v>
      </c>
      <c r="AF186" s="5" t="str">
        <f t="shared" si="265"/>
        <v>4D</v>
      </c>
      <c r="AG186" s="66">
        <f t="shared" si="262"/>
        <v>21</v>
      </c>
      <c r="AH186" s="65" t="str">
        <f t="shared" si="260"/>
        <v>Bajo</v>
      </c>
      <c r="AI186" s="5" t="str">
        <f t="shared" si="263"/>
        <v>NO SIGNIFICATIVO</v>
      </c>
      <c r="AJ186" s="5" t="s">
        <v>441</v>
      </c>
      <c r="AK186" s="99" t="s">
        <v>382</v>
      </c>
      <c r="AN186" s="71"/>
    </row>
    <row r="187" spans="1:40" ht="313.5">
      <c r="A187" s="97"/>
      <c r="B187" s="298"/>
      <c r="C187" s="146" t="s">
        <v>244</v>
      </c>
      <c r="D187" s="146" t="s">
        <v>244</v>
      </c>
      <c r="E187" s="228"/>
      <c r="F187" s="228"/>
      <c r="G187" s="63">
        <v>69</v>
      </c>
      <c r="H187" s="64" t="str">
        <f t="shared" si="278"/>
        <v>Usar herramientas/materiales de manera incorrecta</v>
      </c>
      <c r="I187" s="64" t="str">
        <f t="shared" si="279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87" s="64" t="str">
        <f t="shared" si="280"/>
        <v>1er Auxilio, lesion leve, lesion moderada, lesion incapacitante, fatalidad</v>
      </c>
      <c r="K187" s="78">
        <v>3</v>
      </c>
      <c r="L187" s="78" t="s">
        <v>31</v>
      </c>
      <c r="M187" s="78">
        <f t="shared" si="240"/>
        <v>13</v>
      </c>
      <c r="N187" s="65" t="str">
        <f t="shared" si="281"/>
        <v>Medio</v>
      </c>
      <c r="O187" s="66"/>
      <c r="P187" s="5" t="str">
        <f t="shared" si="282"/>
        <v/>
      </c>
      <c r="Q187" s="66"/>
      <c r="R187" s="5" t="str">
        <f t="shared" si="283"/>
        <v/>
      </c>
      <c r="S187" s="67" t="s">
        <v>304</v>
      </c>
      <c r="T187" s="5">
        <f t="shared" si="284"/>
        <v>0.65</v>
      </c>
      <c r="U187" s="68" t="s">
        <v>408</v>
      </c>
      <c r="V187" s="5">
        <f t="shared" si="285"/>
        <v>0.55000000000000004</v>
      </c>
      <c r="W187" s="5">
        <f t="shared" si="286"/>
        <v>10</v>
      </c>
      <c r="X187" s="5">
        <f t="shared" si="287"/>
        <v>0.55000000000000004</v>
      </c>
      <c r="Y187" s="69" t="s">
        <v>240</v>
      </c>
      <c r="Z187" s="5">
        <f t="shared" si="288"/>
        <v>0.2</v>
      </c>
      <c r="AA187" s="5">
        <f t="shared" si="289"/>
        <v>13</v>
      </c>
      <c r="AB187" s="5">
        <f t="shared" si="290"/>
        <v>0.2</v>
      </c>
      <c r="AC187" s="5">
        <f t="shared" si="306"/>
        <v>13</v>
      </c>
      <c r="AD187" s="5">
        <f t="shared" si="305"/>
        <v>1</v>
      </c>
      <c r="AE187" s="70">
        <f t="shared" si="261"/>
        <v>1</v>
      </c>
      <c r="AF187" s="5" t="str">
        <f t="shared" si="265"/>
        <v>5E</v>
      </c>
      <c r="AG187" s="66">
        <f t="shared" si="262"/>
        <v>25</v>
      </c>
      <c r="AH187" s="65" t="str">
        <f t="shared" si="260"/>
        <v>Bajo</v>
      </c>
      <c r="AI187" s="5" t="str">
        <f t="shared" si="263"/>
        <v>NO SIGNIFICATIVO</v>
      </c>
      <c r="AJ187" s="5" t="s">
        <v>441</v>
      </c>
      <c r="AK187" s="99" t="s">
        <v>382</v>
      </c>
      <c r="AN187" s="71"/>
    </row>
    <row r="188" spans="1:40" ht="313.5">
      <c r="A188" s="97"/>
      <c r="B188" s="298"/>
      <c r="C188" s="146" t="s">
        <v>244</v>
      </c>
      <c r="D188" s="146" t="s">
        <v>244</v>
      </c>
      <c r="E188" s="228"/>
      <c r="F188" s="228"/>
      <c r="G188" s="63">
        <v>71</v>
      </c>
      <c r="H188" s="64" t="str">
        <f t="shared" si="278"/>
        <v>No usar EPP correctamente/Adecuado</v>
      </c>
      <c r="I188" s="64" t="str">
        <f t="shared" si="279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88" s="64" t="str">
        <f t="shared" si="280"/>
        <v>1er Auxilio, lesion leve, lesion moderada, lesion incapacitante, fatalidad</v>
      </c>
      <c r="K188" s="78">
        <v>3</v>
      </c>
      <c r="L188" s="78" t="s">
        <v>31</v>
      </c>
      <c r="M188" s="78">
        <f t="shared" si="240"/>
        <v>13</v>
      </c>
      <c r="N188" s="65" t="str">
        <f t="shared" si="281"/>
        <v>Medio</v>
      </c>
      <c r="O188" s="66"/>
      <c r="P188" s="5" t="str">
        <f t="shared" si="282"/>
        <v/>
      </c>
      <c r="Q188" s="66"/>
      <c r="R188" s="5" t="str">
        <f t="shared" si="283"/>
        <v/>
      </c>
      <c r="S188" s="67"/>
      <c r="T188" s="5" t="str">
        <f t="shared" si="284"/>
        <v/>
      </c>
      <c r="U188" s="68" t="s">
        <v>408</v>
      </c>
      <c r="V188" s="5">
        <f t="shared" si="285"/>
        <v>0.55000000000000004</v>
      </c>
      <c r="W188" s="5">
        <f t="shared" si="286"/>
        <v>10</v>
      </c>
      <c r="X188" s="5">
        <f t="shared" si="287"/>
        <v>0.55000000000000004</v>
      </c>
      <c r="Y188" s="69" t="s">
        <v>240</v>
      </c>
      <c r="Z188" s="5">
        <f t="shared" si="288"/>
        <v>0.2</v>
      </c>
      <c r="AA188" s="5">
        <f t="shared" si="289"/>
        <v>13</v>
      </c>
      <c r="AB188" s="5">
        <f t="shared" si="290"/>
        <v>0.2</v>
      </c>
      <c r="AC188" s="5">
        <f t="shared" si="306"/>
        <v>13</v>
      </c>
      <c r="AD188" s="5">
        <f t="shared" si="305"/>
        <v>5</v>
      </c>
      <c r="AE188" s="70">
        <f t="shared" si="261"/>
        <v>5</v>
      </c>
      <c r="AF188" s="5" t="str">
        <f t="shared" si="265"/>
        <v>4D</v>
      </c>
      <c r="AG188" s="66">
        <f t="shared" si="262"/>
        <v>21</v>
      </c>
      <c r="AH188" s="65" t="str">
        <f t="shared" si="260"/>
        <v>Bajo</v>
      </c>
      <c r="AI188" s="5" t="str">
        <f t="shared" si="263"/>
        <v>NO SIGNIFICATIVO</v>
      </c>
      <c r="AJ188" s="5" t="s">
        <v>441</v>
      </c>
      <c r="AK188" s="99" t="s">
        <v>382</v>
      </c>
      <c r="AN188" s="71"/>
    </row>
    <row r="189" spans="1:40" ht="313.5">
      <c r="A189" s="97"/>
      <c r="B189" s="298"/>
      <c r="C189" s="146" t="s">
        <v>244</v>
      </c>
      <c r="D189" s="146" t="s">
        <v>244</v>
      </c>
      <c r="E189" s="228"/>
      <c r="F189" s="228"/>
      <c r="G189" s="63">
        <v>81</v>
      </c>
      <c r="H189" s="64" t="str">
        <f t="shared" si="278"/>
        <v>Trabajar sin herramienta de gestión de riesgo (Check List, IPERC, PETAR, etc.)</v>
      </c>
      <c r="I189" s="64" t="str">
        <f t="shared" si="279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89" s="64" t="str">
        <f t="shared" si="280"/>
        <v>1er Auxilio, lesion leve, lesion moderada, lesion incapacitante, fatalidad</v>
      </c>
      <c r="K189" s="78">
        <v>3</v>
      </c>
      <c r="L189" s="78" t="s">
        <v>31</v>
      </c>
      <c r="M189" s="78">
        <f t="shared" si="240"/>
        <v>13</v>
      </c>
      <c r="N189" s="65" t="str">
        <f t="shared" si="281"/>
        <v>Medio</v>
      </c>
      <c r="O189" s="66"/>
      <c r="P189" s="5" t="str">
        <f t="shared" si="282"/>
        <v/>
      </c>
      <c r="Q189" s="66"/>
      <c r="R189" s="5" t="str">
        <f t="shared" si="283"/>
        <v/>
      </c>
      <c r="S189" s="67"/>
      <c r="T189" s="5" t="str">
        <f t="shared" si="284"/>
        <v/>
      </c>
      <c r="U189" s="68" t="s">
        <v>408</v>
      </c>
      <c r="V189" s="5">
        <f t="shared" si="285"/>
        <v>0.55000000000000004</v>
      </c>
      <c r="W189" s="5">
        <f t="shared" si="286"/>
        <v>10</v>
      </c>
      <c r="X189" s="5">
        <f t="shared" si="287"/>
        <v>0.55000000000000004</v>
      </c>
      <c r="Y189" s="69" t="s">
        <v>240</v>
      </c>
      <c r="Z189" s="5">
        <f t="shared" si="288"/>
        <v>0.2</v>
      </c>
      <c r="AA189" s="5">
        <f t="shared" si="289"/>
        <v>13</v>
      </c>
      <c r="AB189" s="5">
        <f t="shared" si="290"/>
        <v>0.2</v>
      </c>
      <c r="AC189" s="5">
        <f t="shared" si="306"/>
        <v>13</v>
      </c>
      <c r="AD189" s="5">
        <f t="shared" si="305"/>
        <v>5</v>
      </c>
      <c r="AE189" s="70">
        <f t="shared" si="261"/>
        <v>5</v>
      </c>
      <c r="AF189" s="5" t="str">
        <f t="shared" si="265"/>
        <v>4D</v>
      </c>
      <c r="AG189" s="66">
        <f t="shared" si="262"/>
        <v>21</v>
      </c>
      <c r="AH189" s="65" t="str">
        <f t="shared" si="260"/>
        <v>Bajo</v>
      </c>
      <c r="AI189" s="5" t="str">
        <f t="shared" si="263"/>
        <v>NO SIGNIFICATIVO</v>
      </c>
      <c r="AJ189" s="5" t="s">
        <v>441</v>
      </c>
      <c r="AK189" s="99" t="s">
        <v>382</v>
      </c>
      <c r="AN189" s="71"/>
    </row>
    <row r="190" spans="1:40" ht="313.5">
      <c r="A190" s="97"/>
      <c r="B190" s="298"/>
      <c r="C190" s="146" t="s">
        <v>244</v>
      </c>
      <c r="D190" s="146" t="s">
        <v>244</v>
      </c>
      <c r="E190" s="228"/>
      <c r="F190" s="228"/>
      <c r="G190" s="63">
        <v>32</v>
      </c>
      <c r="H190" s="64" t="str">
        <f t="shared" si="160"/>
        <v>Trabajos en altura (Encima de 1.80 metros)</v>
      </c>
      <c r="I190" s="64" t="str">
        <f t="shared" si="161"/>
        <v>Caída a distinto nivel</v>
      </c>
      <c r="J190" s="64" t="str">
        <f t="shared" si="162"/>
        <v>1er Auxilio, lesion leve, lesion moderada, lesion incapacitante, fatalidad</v>
      </c>
      <c r="K190" s="78">
        <v>2</v>
      </c>
      <c r="L190" s="78" t="s">
        <v>31</v>
      </c>
      <c r="M190" s="115">
        <f t="shared" si="240"/>
        <v>8</v>
      </c>
      <c r="N190" s="65" t="str">
        <f t="shared" si="272"/>
        <v>Alto</v>
      </c>
      <c r="O190" s="66"/>
      <c r="P190" s="5" t="str">
        <f t="shared" si="266"/>
        <v/>
      </c>
      <c r="Q190" s="66"/>
      <c r="R190" s="5" t="str">
        <f t="shared" si="267"/>
        <v/>
      </c>
      <c r="S190" s="67" t="s">
        <v>306</v>
      </c>
      <c r="T190" s="5">
        <f t="shared" si="268"/>
        <v>0.65</v>
      </c>
      <c r="U190" s="68" t="s">
        <v>408</v>
      </c>
      <c r="V190" s="5">
        <f t="shared" si="269"/>
        <v>0.55000000000000004</v>
      </c>
      <c r="W190" s="5">
        <f t="shared" si="273"/>
        <v>10</v>
      </c>
      <c r="X190" s="5">
        <f t="shared" si="274"/>
        <v>0.55000000000000004</v>
      </c>
      <c r="Y190" s="69" t="s">
        <v>240</v>
      </c>
      <c r="Z190" s="5">
        <f t="shared" si="270"/>
        <v>0.2</v>
      </c>
      <c r="AA190" s="5">
        <f t="shared" si="275"/>
        <v>13</v>
      </c>
      <c r="AB190" s="5">
        <f t="shared" si="276"/>
        <v>0.2</v>
      </c>
      <c r="AC190" s="5">
        <f t="shared" si="306"/>
        <v>18</v>
      </c>
      <c r="AD190" s="5">
        <f t="shared" si="277"/>
        <v>1</v>
      </c>
      <c r="AE190" s="70">
        <f t="shared" si="261"/>
        <v>1</v>
      </c>
      <c r="AF190" s="5" t="str">
        <f t="shared" si="265"/>
        <v>5E</v>
      </c>
      <c r="AG190" s="66">
        <f t="shared" si="262"/>
        <v>25</v>
      </c>
      <c r="AH190" s="65" t="str">
        <f t="shared" si="260"/>
        <v>Bajo</v>
      </c>
      <c r="AI190" s="5" t="str">
        <f t="shared" si="263"/>
        <v>SIGNIFICATIVO</v>
      </c>
      <c r="AJ190" s="5" t="s">
        <v>441</v>
      </c>
      <c r="AK190" s="99" t="s">
        <v>382</v>
      </c>
      <c r="AN190" s="71"/>
    </row>
    <row r="191" spans="1:40" ht="327.75">
      <c r="A191" s="97"/>
      <c r="B191" s="298"/>
      <c r="C191" s="146" t="s">
        <v>244</v>
      </c>
      <c r="D191" s="146" t="s">
        <v>244</v>
      </c>
      <c r="E191" s="147" t="s">
        <v>367</v>
      </c>
      <c r="F191" s="147" t="s">
        <v>246</v>
      </c>
      <c r="G191" s="63">
        <v>7</v>
      </c>
      <c r="H191" s="64" t="str">
        <f t="shared" si="160"/>
        <v>Ventilación inadecuada</v>
      </c>
      <c r="I191" s="64" t="str">
        <f t="shared" si="161"/>
        <v>Exposición a Ventilación deficiente/inadecuada</v>
      </c>
      <c r="J191" s="64" t="str">
        <f t="shared" si="162"/>
        <v>Posible enfermedad No Ocupacional, posible enfermedad ocupacional</v>
      </c>
      <c r="K191" s="78">
        <v>2</v>
      </c>
      <c r="L191" s="78" t="s">
        <v>31</v>
      </c>
      <c r="M191" s="115">
        <f t="shared" si="240"/>
        <v>8</v>
      </c>
      <c r="N191" s="65" t="str">
        <f t="shared" si="272"/>
        <v>Alto</v>
      </c>
      <c r="O191" s="66"/>
      <c r="P191" s="5" t="str">
        <f t="shared" si="266"/>
        <v/>
      </c>
      <c r="Q191" s="66"/>
      <c r="R191" s="5" t="str">
        <f t="shared" si="267"/>
        <v/>
      </c>
      <c r="S191" s="67" t="s">
        <v>349</v>
      </c>
      <c r="T191" s="5">
        <f t="shared" si="268"/>
        <v>0.65</v>
      </c>
      <c r="U191" s="68" t="s">
        <v>409</v>
      </c>
      <c r="V191" s="5">
        <f t="shared" si="269"/>
        <v>0.55000000000000004</v>
      </c>
      <c r="W191" s="5">
        <f t="shared" si="273"/>
        <v>10</v>
      </c>
      <c r="X191" s="5">
        <f t="shared" si="274"/>
        <v>0.55000000000000004</v>
      </c>
      <c r="Y191" s="69" t="s">
        <v>240</v>
      </c>
      <c r="Z191" s="5">
        <f t="shared" si="270"/>
        <v>0.2</v>
      </c>
      <c r="AA191" s="5">
        <f t="shared" si="275"/>
        <v>13</v>
      </c>
      <c r="AB191" s="5">
        <f t="shared" si="276"/>
        <v>0.2</v>
      </c>
      <c r="AC191" s="5">
        <f t="shared" si="306"/>
        <v>18</v>
      </c>
      <c r="AD191" s="5">
        <f t="shared" si="277"/>
        <v>1</v>
      </c>
      <c r="AE191" s="70">
        <f t="shared" si="261"/>
        <v>1</v>
      </c>
      <c r="AF191" s="5" t="str">
        <f t="shared" si="265"/>
        <v>5E</v>
      </c>
      <c r="AG191" s="66">
        <f t="shared" si="262"/>
        <v>25</v>
      </c>
      <c r="AH191" s="65" t="str">
        <f t="shared" si="260"/>
        <v>Bajo</v>
      </c>
      <c r="AI191" s="5" t="str">
        <f t="shared" si="263"/>
        <v>SIGNIFICATIVO</v>
      </c>
      <c r="AJ191" s="5" t="s">
        <v>441</v>
      </c>
      <c r="AK191" s="99" t="s">
        <v>382</v>
      </c>
      <c r="AN191" s="71"/>
    </row>
    <row r="192" spans="1:40" ht="327.75">
      <c r="A192" s="97"/>
      <c r="B192" s="298"/>
      <c r="C192" s="146" t="s">
        <v>244</v>
      </c>
      <c r="D192" s="146" t="s">
        <v>244</v>
      </c>
      <c r="E192" s="147" t="s">
        <v>367</v>
      </c>
      <c r="F192" s="147" t="s">
        <v>246</v>
      </c>
      <c r="G192" s="63">
        <v>5</v>
      </c>
      <c r="H192" s="64" t="str">
        <f t="shared" si="160"/>
        <v>Ruido</v>
      </c>
      <c r="I192" s="64" t="str">
        <f t="shared" si="161"/>
        <v>Exposición a Ruido</v>
      </c>
      <c r="J192" s="64" t="str">
        <f t="shared" si="162"/>
        <v>Posible enfermedad Ocupacional</v>
      </c>
      <c r="K192" s="78">
        <v>3</v>
      </c>
      <c r="L192" s="78" t="s">
        <v>31</v>
      </c>
      <c r="M192" s="78">
        <f t="shared" si="240"/>
        <v>13</v>
      </c>
      <c r="N192" s="65" t="str">
        <f t="shared" si="272"/>
        <v>Medio</v>
      </c>
      <c r="O192" s="66"/>
      <c r="P192" s="5" t="str">
        <f t="shared" si="266"/>
        <v/>
      </c>
      <c r="Q192" s="66"/>
      <c r="R192" s="5" t="str">
        <f t="shared" si="267"/>
        <v/>
      </c>
      <c r="S192" s="67" t="s">
        <v>302</v>
      </c>
      <c r="T192" s="5">
        <f t="shared" si="268"/>
        <v>0.65</v>
      </c>
      <c r="U192" s="68" t="s">
        <v>409</v>
      </c>
      <c r="V192" s="5">
        <f t="shared" si="269"/>
        <v>0.55000000000000004</v>
      </c>
      <c r="W192" s="5">
        <f t="shared" si="273"/>
        <v>10</v>
      </c>
      <c r="X192" s="5">
        <f t="shared" si="274"/>
        <v>0.55000000000000004</v>
      </c>
      <c r="Y192" s="69" t="s">
        <v>240</v>
      </c>
      <c r="Z192" s="5">
        <f t="shared" si="270"/>
        <v>0.2</v>
      </c>
      <c r="AA192" s="5">
        <f t="shared" si="275"/>
        <v>13</v>
      </c>
      <c r="AB192" s="5">
        <f t="shared" si="276"/>
        <v>0.2</v>
      </c>
      <c r="AC192" s="5">
        <f t="shared" si="306"/>
        <v>13</v>
      </c>
      <c r="AD192" s="5">
        <f t="shared" si="277"/>
        <v>1</v>
      </c>
      <c r="AE192" s="70">
        <f t="shared" si="261"/>
        <v>1</v>
      </c>
      <c r="AF192" s="5" t="str">
        <f t="shared" si="265"/>
        <v>5E</v>
      </c>
      <c r="AG192" s="66">
        <f t="shared" si="262"/>
        <v>25</v>
      </c>
      <c r="AH192" s="65" t="str">
        <f t="shared" si="260"/>
        <v>Bajo</v>
      </c>
      <c r="AI192" s="5" t="str">
        <f t="shared" si="263"/>
        <v>NO SIGNIFICATIVO</v>
      </c>
      <c r="AJ192" s="5" t="s">
        <v>441</v>
      </c>
      <c r="AK192" s="99" t="s">
        <v>382</v>
      </c>
      <c r="AN192" s="71"/>
    </row>
    <row r="193" spans="1:40" ht="327.75">
      <c r="A193" s="97"/>
      <c r="B193" s="298"/>
      <c r="C193" s="146" t="s">
        <v>244</v>
      </c>
      <c r="D193" s="146" t="s">
        <v>244</v>
      </c>
      <c r="E193" s="147" t="s">
        <v>367</v>
      </c>
      <c r="F193" s="147" t="s">
        <v>246</v>
      </c>
      <c r="G193" s="63">
        <v>8</v>
      </c>
      <c r="H193" s="64" t="str">
        <f t="shared" si="160"/>
        <v>Polvo /Material Particulado)</v>
      </c>
      <c r="I193" s="64" t="str">
        <f t="shared" si="161"/>
        <v>Inhalación de Polvo /Material Particulado), Contacto de la Vista con sustancias o agentes dañinos.</v>
      </c>
      <c r="J193" s="64" t="str">
        <f t="shared" si="162"/>
        <v>1er Auxilio, lesion leve, lesion moderada, posible enfermedad no ocupacional, posible enfermedad ocupacional</v>
      </c>
      <c r="K193" s="78">
        <v>3</v>
      </c>
      <c r="L193" s="78" t="s">
        <v>31</v>
      </c>
      <c r="M193" s="78">
        <f t="shared" si="240"/>
        <v>13</v>
      </c>
      <c r="N193" s="65" t="str">
        <f t="shared" si="272"/>
        <v>Medio</v>
      </c>
      <c r="O193" s="66"/>
      <c r="P193" s="5" t="str">
        <f t="shared" si="266"/>
        <v/>
      </c>
      <c r="Q193" s="66"/>
      <c r="R193" s="5" t="str">
        <f t="shared" si="267"/>
        <v/>
      </c>
      <c r="S193" s="67" t="s">
        <v>350</v>
      </c>
      <c r="T193" s="5">
        <f t="shared" si="268"/>
        <v>0.65</v>
      </c>
      <c r="U193" s="68" t="s">
        <v>409</v>
      </c>
      <c r="V193" s="5">
        <f t="shared" si="269"/>
        <v>0.55000000000000004</v>
      </c>
      <c r="W193" s="5">
        <f t="shared" si="273"/>
        <v>10</v>
      </c>
      <c r="X193" s="5">
        <f t="shared" si="274"/>
        <v>0.55000000000000004</v>
      </c>
      <c r="Y193" s="69" t="s">
        <v>240</v>
      </c>
      <c r="Z193" s="5">
        <f t="shared" si="270"/>
        <v>0.2</v>
      </c>
      <c r="AA193" s="5">
        <f t="shared" si="275"/>
        <v>13</v>
      </c>
      <c r="AB193" s="5">
        <f t="shared" si="276"/>
        <v>0.2</v>
      </c>
      <c r="AC193" s="5">
        <f t="shared" si="306"/>
        <v>13</v>
      </c>
      <c r="AD193" s="5">
        <f t="shared" si="277"/>
        <v>1</v>
      </c>
      <c r="AE193" s="70">
        <f t="shared" si="261"/>
        <v>1</v>
      </c>
      <c r="AF193" s="5" t="str">
        <f t="shared" si="265"/>
        <v>5E</v>
      </c>
      <c r="AG193" s="66">
        <f t="shared" si="262"/>
        <v>25</v>
      </c>
      <c r="AH193" s="65" t="str">
        <f t="shared" si="260"/>
        <v>Bajo</v>
      </c>
      <c r="AI193" s="5" t="str">
        <f t="shared" si="263"/>
        <v>NO SIGNIFICATIVO</v>
      </c>
      <c r="AJ193" s="5" t="s">
        <v>441</v>
      </c>
      <c r="AK193" s="99" t="s">
        <v>382</v>
      </c>
      <c r="AN193" s="71"/>
    </row>
    <row r="194" spans="1:40" ht="327.75">
      <c r="A194" s="97"/>
      <c r="B194" s="298"/>
      <c r="C194" s="146" t="s">
        <v>244</v>
      </c>
      <c r="D194" s="146" t="s">
        <v>244</v>
      </c>
      <c r="E194" s="147" t="s">
        <v>367</v>
      </c>
      <c r="F194" s="147" t="s">
        <v>246</v>
      </c>
      <c r="G194" s="63">
        <v>41</v>
      </c>
      <c r="H194" s="64" t="str">
        <f t="shared" si="160"/>
        <v>Rocas inestables / talud inestable</v>
      </c>
      <c r="I194" s="64" t="str">
        <f t="shared" si="161"/>
        <v>Caída de rocas; derrumbes, desplomes</v>
      </c>
      <c r="J194" s="64" t="str">
        <f t="shared" si="162"/>
        <v>1er Auxilio, lesion leve, lesion moderada, lesion incapacitante, fatalidad</v>
      </c>
      <c r="K194" s="78">
        <v>2</v>
      </c>
      <c r="L194" s="78" t="s">
        <v>38</v>
      </c>
      <c r="M194" s="115">
        <f t="shared" si="240"/>
        <v>5</v>
      </c>
      <c r="N194" s="65" t="str">
        <f t="shared" si="272"/>
        <v>Alto</v>
      </c>
      <c r="O194" s="66"/>
      <c r="P194" s="5" t="str">
        <f t="shared" si="266"/>
        <v/>
      </c>
      <c r="Q194" s="66"/>
      <c r="R194" s="5" t="str">
        <f t="shared" si="267"/>
        <v/>
      </c>
      <c r="S194" s="67" t="s">
        <v>339</v>
      </c>
      <c r="T194" s="5">
        <f t="shared" si="268"/>
        <v>0.65</v>
      </c>
      <c r="U194" s="68" t="s">
        <v>409</v>
      </c>
      <c r="V194" s="5">
        <f t="shared" si="269"/>
        <v>0.55000000000000004</v>
      </c>
      <c r="W194" s="5">
        <f t="shared" si="273"/>
        <v>10</v>
      </c>
      <c r="X194" s="5">
        <f t="shared" si="274"/>
        <v>0.55000000000000004</v>
      </c>
      <c r="Y194" s="69" t="s">
        <v>240</v>
      </c>
      <c r="Z194" s="5">
        <f t="shared" si="270"/>
        <v>0.2</v>
      </c>
      <c r="AA194" s="5">
        <f t="shared" si="275"/>
        <v>13</v>
      </c>
      <c r="AB194" s="5">
        <f t="shared" si="276"/>
        <v>0.2</v>
      </c>
      <c r="AC194" s="5">
        <f t="shared" si="306"/>
        <v>21</v>
      </c>
      <c r="AD194" s="5">
        <f t="shared" si="277"/>
        <v>1</v>
      </c>
      <c r="AE194" s="70">
        <f t="shared" si="261"/>
        <v>1</v>
      </c>
      <c r="AF194" s="5" t="str">
        <f t="shared" si="265"/>
        <v>5E</v>
      </c>
      <c r="AG194" s="66">
        <f t="shared" si="262"/>
        <v>25</v>
      </c>
      <c r="AH194" s="65" t="str">
        <f t="shared" si="260"/>
        <v>Bajo</v>
      </c>
      <c r="AI194" s="5" t="str">
        <f t="shared" si="263"/>
        <v>SIGNIFICATIVO</v>
      </c>
      <c r="AJ194" s="5" t="s">
        <v>441</v>
      </c>
      <c r="AK194" s="99" t="s">
        <v>382</v>
      </c>
      <c r="AN194" s="71"/>
    </row>
    <row r="195" spans="1:40" ht="327.75">
      <c r="A195" s="97"/>
      <c r="B195" s="298"/>
      <c r="C195" s="146" t="s">
        <v>244</v>
      </c>
      <c r="D195" s="146" t="s">
        <v>244</v>
      </c>
      <c r="E195" s="147" t="s">
        <v>367</v>
      </c>
      <c r="F195" s="147" t="s">
        <v>246</v>
      </c>
      <c r="G195" s="63">
        <v>46</v>
      </c>
      <c r="H195" s="64" t="str">
        <f t="shared" si="160"/>
        <v>Explosivos</v>
      </c>
      <c r="I195" s="64" t="str">
        <f t="shared" si="161"/>
        <v>Explosión</v>
      </c>
      <c r="J195" s="64" t="str">
        <f t="shared" si="162"/>
        <v>1er Auxilio, lesion leve, lesion moderada, lesion incapacitante, fatalidad</v>
      </c>
      <c r="K195" s="78">
        <v>2</v>
      </c>
      <c r="L195" s="78" t="s">
        <v>31</v>
      </c>
      <c r="M195" s="115">
        <f t="shared" si="240"/>
        <v>8</v>
      </c>
      <c r="N195" s="65" t="str">
        <f t="shared" si="272"/>
        <v>Alto</v>
      </c>
      <c r="O195" s="66"/>
      <c r="P195" s="5" t="str">
        <f t="shared" si="266"/>
        <v/>
      </c>
      <c r="Q195" s="66"/>
      <c r="R195" s="5" t="str">
        <f t="shared" si="267"/>
        <v/>
      </c>
      <c r="S195" s="67"/>
      <c r="T195" s="5" t="str">
        <f t="shared" si="268"/>
        <v/>
      </c>
      <c r="U195" s="68" t="s">
        <v>409</v>
      </c>
      <c r="V195" s="5">
        <f t="shared" si="269"/>
        <v>0.55000000000000004</v>
      </c>
      <c r="W195" s="5">
        <f t="shared" si="273"/>
        <v>10</v>
      </c>
      <c r="X195" s="5">
        <f t="shared" si="274"/>
        <v>0.55000000000000004</v>
      </c>
      <c r="Y195" s="69" t="s">
        <v>240</v>
      </c>
      <c r="Z195" s="5">
        <f t="shared" si="270"/>
        <v>0.2</v>
      </c>
      <c r="AA195" s="5">
        <f t="shared" si="275"/>
        <v>13</v>
      </c>
      <c r="AB195" s="5">
        <f t="shared" si="276"/>
        <v>0.2</v>
      </c>
      <c r="AC195" s="5">
        <f t="shared" si="306"/>
        <v>18</v>
      </c>
      <c r="AD195" s="5">
        <f t="shared" si="277"/>
        <v>6</v>
      </c>
      <c r="AE195" s="70">
        <f t="shared" si="261"/>
        <v>6</v>
      </c>
      <c r="AF195" s="5" t="str">
        <f t="shared" si="265"/>
        <v>3E</v>
      </c>
      <c r="AG195" s="66">
        <f t="shared" si="262"/>
        <v>20</v>
      </c>
      <c r="AH195" s="65" t="str">
        <f t="shared" si="260"/>
        <v>Bajo</v>
      </c>
      <c r="AI195" s="5" t="str">
        <f t="shared" si="263"/>
        <v>SIGNIFICATIVO</v>
      </c>
      <c r="AJ195" s="5" t="s">
        <v>441</v>
      </c>
      <c r="AK195" s="99" t="s">
        <v>382</v>
      </c>
      <c r="AN195" s="71"/>
    </row>
    <row r="196" spans="1:40" ht="327.75">
      <c r="A196" s="97"/>
      <c r="B196" s="298"/>
      <c r="C196" s="146" t="s">
        <v>244</v>
      </c>
      <c r="D196" s="146" t="s">
        <v>244</v>
      </c>
      <c r="E196" s="147" t="s">
        <v>367</v>
      </c>
      <c r="F196" s="147" t="s">
        <v>246</v>
      </c>
      <c r="G196" s="63">
        <v>63</v>
      </c>
      <c r="H196" s="64" t="str">
        <f t="shared" si="160"/>
        <v>Omisión de asegurar</v>
      </c>
      <c r="I196" s="64" t="str">
        <f t="shared" si="161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196" s="64" t="str">
        <f t="shared" si="162"/>
        <v>1er Auxilio, lesion leve, lesion moderada, lesion incapacitante, fatalidad</v>
      </c>
      <c r="K196" s="78">
        <v>2</v>
      </c>
      <c r="L196" s="78" t="s">
        <v>31</v>
      </c>
      <c r="M196" s="115">
        <f t="shared" si="240"/>
        <v>8</v>
      </c>
      <c r="N196" s="65" t="str">
        <f t="shared" si="272"/>
        <v>Alto</v>
      </c>
      <c r="O196" s="66"/>
      <c r="P196" s="5" t="str">
        <f t="shared" si="266"/>
        <v/>
      </c>
      <c r="Q196" s="66"/>
      <c r="R196" s="5" t="str">
        <f t="shared" si="267"/>
        <v/>
      </c>
      <c r="S196" s="67" t="s">
        <v>358</v>
      </c>
      <c r="T196" s="5">
        <f t="shared" si="268"/>
        <v>0.65</v>
      </c>
      <c r="U196" s="68" t="s">
        <v>409</v>
      </c>
      <c r="V196" s="5">
        <f t="shared" si="269"/>
        <v>0.55000000000000004</v>
      </c>
      <c r="W196" s="5">
        <f t="shared" si="273"/>
        <v>10</v>
      </c>
      <c r="X196" s="5">
        <f t="shared" si="274"/>
        <v>0.55000000000000004</v>
      </c>
      <c r="Y196" s="69" t="s">
        <v>240</v>
      </c>
      <c r="Z196" s="5">
        <f t="shared" si="270"/>
        <v>0.2</v>
      </c>
      <c r="AA196" s="5">
        <f t="shared" si="275"/>
        <v>13</v>
      </c>
      <c r="AB196" s="5">
        <f t="shared" si="276"/>
        <v>0.2</v>
      </c>
      <c r="AC196" s="5">
        <f t="shared" si="306"/>
        <v>18</v>
      </c>
      <c r="AD196" s="5">
        <f t="shared" si="277"/>
        <v>1</v>
      </c>
      <c r="AE196" s="70">
        <f t="shared" si="261"/>
        <v>1</v>
      </c>
      <c r="AF196" s="5" t="str">
        <f t="shared" si="265"/>
        <v>5E</v>
      </c>
      <c r="AG196" s="66">
        <f t="shared" si="262"/>
        <v>25</v>
      </c>
      <c r="AH196" s="65" t="str">
        <f t="shared" si="260"/>
        <v>Bajo</v>
      </c>
      <c r="AI196" s="5" t="str">
        <f t="shared" si="263"/>
        <v>SIGNIFICATIVO</v>
      </c>
      <c r="AJ196" s="5" t="s">
        <v>441</v>
      </c>
      <c r="AK196" s="99" t="s">
        <v>382</v>
      </c>
      <c r="AN196" s="71"/>
    </row>
    <row r="197" spans="1:40" ht="327.75">
      <c r="A197" s="97"/>
      <c r="B197" s="298"/>
      <c r="C197" s="146" t="s">
        <v>244</v>
      </c>
      <c r="D197" s="146" t="s">
        <v>244</v>
      </c>
      <c r="E197" s="147" t="s">
        <v>367</v>
      </c>
      <c r="F197" s="147" t="s">
        <v>246</v>
      </c>
      <c r="G197" s="63">
        <v>33</v>
      </c>
      <c r="H197" s="64" t="str">
        <f t="shared" ref="H197:H198" si="307">VLOOKUP(G197,PELIGRO,3,0)</f>
        <v xml:space="preserve">Vehículo/equipo Motorizado en Movimiento </v>
      </c>
      <c r="I197" s="64" t="str">
        <f t="shared" ref="I197:I198" si="308">VLOOKUP(G197,PELIGRO,5,0)</f>
        <v>Atropellamiento - Accidente Vehicular</v>
      </c>
      <c r="J197" s="64" t="str">
        <f t="shared" ref="J197:J198" si="309">VLOOKUP(G197,PELIGRO,7,0)</f>
        <v>1er Auxilio, lesion leve, lesion moderada, lesion incapacitante, fatalidad</v>
      </c>
      <c r="K197" s="78">
        <v>2</v>
      </c>
      <c r="L197" s="78" t="s">
        <v>31</v>
      </c>
      <c r="M197" s="115">
        <f t="shared" si="240"/>
        <v>8</v>
      </c>
      <c r="N197" s="65" t="str">
        <f t="shared" ref="N197:N198" si="310">IF(M197="","",IF(AND(OR(M197&gt;16,M197=16),OR(M197&lt;25,M197=25)),"Bajo",IF(AND(OR(M197&gt;9,M197=9),OR(M197&lt;15,M197=15)),"Medio",IF(AND(OR(M197&gt;1,M197=1),OR(M197&lt;8,M197=8)),"Alto"))))</f>
        <v>Alto</v>
      </c>
      <c r="O197" s="66"/>
      <c r="P197" s="5" t="str">
        <f t="shared" ref="P197:P198" si="311">IF(O197="", "",$P$18)</f>
        <v/>
      </c>
      <c r="Q197" s="66"/>
      <c r="R197" s="5" t="str">
        <f t="shared" ref="R197:R198" si="312">IF(Q197="", "",$R$18)</f>
        <v/>
      </c>
      <c r="S197" s="67" t="s">
        <v>355</v>
      </c>
      <c r="T197" s="5">
        <f t="shared" ref="T197:T198" si="313">IF(S197="", "",$T$18)</f>
        <v>0.65</v>
      </c>
      <c r="U197" s="68" t="s">
        <v>409</v>
      </c>
      <c r="V197" s="5">
        <f t="shared" ref="V197:V198" si="314">IF(U197="", "",X197)</f>
        <v>0.55000000000000004</v>
      </c>
      <c r="W197" s="5">
        <f t="shared" ref="W197:W198" si="315">IF(U197="","",LEN(U197)-LEN(SUBSTITUTE(U197,"•","")))</f>
        <v>10</v>
      </c>
      <c r="X197" s="5">
        <f t="shared" ref="X197:X198" si="316">IF(W197="","",IF(W197=1,0.25,IF(AND(OR(W197&gt;2,W197=2),OR(W197&lt;4,W197=4)),0.4,IF(OR(W197&gt;5,W197=5),0.55))))</f>
        <v>0.55000000000000004</v>
      </c>
      <c r="Y197" s="69" t="s">
        <v>240</v>
      </c>
      <c r="Z197" s="5">
        <f t="shared" ref="Z197:Z198" si="317">IF(Y197="", "",AB197)</f>
        <v>0.2</v>
      </c>
      <c r="AA197" s="5">
        <f t="shared" ref="AA197:AA198" si="318">IF(Y197="","",LEN(Y197)-LEN(SUBSTITUTE(Y197,"•","")))</f>
        <v>13</v>
      </c>
      <c r="AB197" s="5">
        <f t="shared" ref="AB197:AB198" si="319">IF(AA197="","",IF(AA197=1,0.05,IF(AND(OR(AA197&gt;2,AA197=2),OR(AA197&lt;4,AA197=4)),0.12,IF(OR(AA197&gt;5,AA197=5),0.2))))</f>
        <v>0.2</v>
      </c>
      <c r="AC197" s="5">
        <f t="shared" si="306"/>
        <v>18</v>
      </c>
      <c r="AD197" s="5">
        <f t="shared" ref="AD197:AD199" si="320">ROUND(IF(COUNT(P197,R197,T197,V197,Z197)=0,"", IF(  (MAX(P197,R197,T197,V197,Z197)+ (0.5*(SUM(P197,R197,T197,V197,Z197)-MAX(P197,R197,T197,V197,Z197))))&gt;0.951, (1-0.95)*AC197,(1-( (MAX(P197,R197,T197,V197,Z197))+0.5*(SUM(P197,R197,T197,V197,Z197)-MAX(P197,R197,T197,V197,Z197))))*AC197)),0)</f>
        <v>1</v>
      </c>
      <c r="AE197" s="70">
        <f t="shared" si="261"/>
        <v>1</v>
      </c>
      <c r="AF197" s="5" t="str">
        <f t="shared" si="265"/>
        <v>5E</v>
      </c>
      <c r="AG197" s="66">
        <f t="shared" si="262"/>
        <v>25</v>
      </c>
      <c r="AH197" s="65" t="str">
        <f t="shared" si="260"/>
        <v>Bajo</v>
      </c>
      <c r="AI197" s="5" t="str">
        <f t="shared" si="263"/>
        <v>SIGNIFICATIVO</v>
      </c>
      <c r="AJ197" s="5" t="s">
        <v>441</v>
      </c>
      <c r="AK197" s="99" t="s">
        <v>382</v>
      </c>
      <c r="AN197" s="71"/>
    </row>
    <row r="198" spans="1:40" ht="327.75">
      <c r="A198" s="97"/>
      <c r="B198" s="298"/>
      <c r="C198" s="146" t="s">
        <v>244</v>
      </c>
      <c r="D198" s="146" t="s">
        <v>244</v>
      </c>
      <c r="E198" s="147" t="s">
        <v>367</v>
      </c>
      <c r="F198" s="147" t="s">
        <v>246</v>
      </c>
      <c r="G198" s="63">
        <v>47</v>
      </c>
      <c r="H198" s="64" t="str">
        <f t="shared" si="307"/>
        <v>Superficie Resbaladiza</v>
      </c>
      <c r="I198" s="64" t="str">
        <f t="shared" si="308"/>
        <v>Caída a mismo nivel</v>
      </c>
      <c r="J198" s="64" t="str">
        <f t="shared" si="309"/>
        <v>1er Auxilio, lesion leve, lesion moderada, lesion incapacitante</v>
      </c>
      <c r="K198" s="78">
        <v>3</v>
      </c>
      <c r="L198" s="78" t="s">
        <v>31</v>
      </c>
      <c r="M198" s="78">
        <f t="shared" ref="M198:M260" si="321">IF(OR(K198="",L198=""),"",VLOOKUP(CONCATENATE(K198,L198),$AS$3:$AT$51,2,FALSE))</f>
        <v>13</v>
      </c>
      <c r="N198" s="65" t="str">
        <f t="shared" si="310"/>
        <v>Medio</v>
      </c>
      <c r="O198" s="66"/>
      <c r="P198" s="5" t="str">
        <f t="shared" si="311"/>
        <v/>
      </c>
      <c r="Q198" s="66"/>
      <c r="R198" s="5" t="str">
        <f t="shared" si="312"/>
        <v/>
      </c>
      <c r="S198" s="67"/>
      <c r="T198" s="5" t="str">
        <f t="shared" si="313"/>
        <v/>
      </c>
      <c r="U198" s="68" t="s">
        <v>409</v>
      </c>
      <c r="V198" s="5">
        <f t="shared" si="314"/>
        <v>0.55000000000000004</v>
      </c>
      <c r="W198" s="5">
        <f t="shared" si="315"/>
        <v>10</v>
      </c>
      <c r="X198" s="5">
        <f t="shared" si="316"/>
        <v>0.55000000000000004</v>
      </c>
      <c r="Y198" s="69" t="s">
        <v>240</v>
      </c>
      <c r="Z198" s="5">
        <f t="shared" si="317"/>
        <v>0.2</v>
      </c>
      <c r="AA198" s="5">
        <f t="shared" si="318"/>
        <v>13</v>
      </c>
      <c r="AB198" s="5">
        <f t="shared" si="319"/>
        <v>0.2</v>
      </c>
      <c r="AC198" s="5">
        <f t="shared" si="306"/>
        <v>13</v>
      </c>
      <c r="AD198" s="5">
        <f t="shared" si="320"/>
        <v>5</v>
      </c>
      <c r="AE198" s="70">
        <f t="shared" si="261"/>
        <v>5</v>
      </c>
      <c r="AF198" s="5" t="str">
        <f t="shared" si="265"/>
        <v>4D</v>
      </c>
      <c r="AG198" s="66">
        <f t="shared" si="262"/>
        <v>21</v>
      </c>
      <c r="AH198" s="65" t="str">
        <f t="shared" si="260"/>
        <v>Bajo</v>
      </c>
      <c r="AI198" s="5" t="str">
        <f t="shared" si="263"/>
        <v>NO SIGNIFICATIVO</v>
      </c>
      <c r="AJ198" s="5" t="s">
        <v>441</v>
      </c>
      <c r="AK198" s="99" t="s">
        <v>382</v>
      </c>
      <c r="AN198" s="71"/>
    </row>
    <row r="199" spans="1:40" ht="327.75">
      <c r="A199" s="97"/>
      <c r="B199" s="298"/>
      <c r="C199" s="146" t="s">
        <v>244</v>
      </c>
      <c r="D199" s="146" t="s">
        <v>244</v>
      </c>
      <c r="E199" s="147" t="s">
        <v>367</v>
      </c>
      <c r="F199" s="147" t="s">
        <v>246</v>
      </c>
      <c r="G199" s="63">
        <v>55</v>
      </c>
      <c r="H199" s="64" t="str">
        <f t="shared" si="160"/>
        <v>Presión de tiempos</v>
      </c>
      <c r="I199" s="64" t="str">
        <f t="shared" si="161"/>
        <v>Trastornos Biológicos, Psicológicos y Sociales</v>
      </c>
      <c r="J199" s="64" t="str">
        <f t="shared" si="162"/>
        <v>Posible enfermedad ocupacional, primer auxilio.</v>
      </c>
      <c r="K199" s="78">
        <v>3</v>
      </c>
      <c r="L199" s="78" t="s">
        <v>31</v>
      </c>
      <c r="M199" s="78">
        <f t="shared" si="321"/>
        <v>13</v>
      </c>
      <c r="N199" s="65" t="str">
        <f t="shared" si="272"/>
        <v>Medio</v>
      </c>
      <c r="O199" s="66"/>
      <c r="P199" s="5" t="str">
        <f t="shared" si="266"/>
        <v/>
      </c>
      <c r="Q199" s="66"/>
      <c r="R199" s="5" t="str">
        <f t="shared" si="267"/>
        <v/>
      </c>
      <c r="S199" s="67"/>
      <c r="T199" s="5" t="str">
        <f t="shared" si="268"/>
        <v/>
      </c>
      <c r="U199" s="68" t="s">
        <v>409</v>
      </c>
      <c r="V199" s="5">
        <f t="shared" si="269"/>
        <v>0.55000000000000004</v>
      </c>
      <c r="W199" s="5">
        <f t="shared" si="273"/>
        <v>10</v>
      </c>
      <c r="X199" s="5">
        <f t="shared" si="274"/>
        <v>0.55000000000000004</v>
      </c>
      <c r="Y199" s="69" t="s">
        <v>240</v>
      </c>
      <c r="Z199" s="5">
        <f t="shared" si="270"/>
        <v>0.2</v>
      </c>
      <c r="AA199" s="5">
        <f t="shared" si="275"/>
        <v>13</v>
      </c>
      <c r="AB199" s="5">
        <f t="shared" si="276"/>
        <v>0.2</v>
      </c>
      <c r="AC199" s="5">
        <f t="shared" si="306"/>
        <v>13</v>
      </c>
      <c r="AD199" s="5">
        <f t="shared" si="320"/>
        <v>5</v>
      </c>
      <c r="AE199" s="70">
        <f t="shared" si="261"/>
        <v>5</v>
      </c>
      <c r="AF199" s="5" t="str">
        <f t="shared" si="265"/>
        <v>4D</v>
      </c>
      <c r="AG199" s="66">
        <f t="shared" si="262"/>
        <v>21</v>
      </c>
      <c r="AH199" s="65" t="str">
        <f t="shared" si="260"/>
        <v>Bajo</v>
      </c>
      <c r="AI199" s="5" t="str">
        <f t="shared" si="263"/>
        <v>NO SIGNIFICATIVO</v>
      </c>
      <c r="AJ199" s="5" t="s">
        <v>441</v>
      </c>
      <c r="AK199" s="99" t="s">
        <v>382</v>
      </c>
      <c r="AN199" s="71"/>
    </row>
    <row r="200" spans="1:40" ht="327.75">
      <c r="A200" s="97"/>
      <c r="B200" s="298"/>
      <c r="C200" s="146" t="s">
        <v>244</v>
      </c>
      <c r="D200" s="146" t="s">
        <v>244</v>
      </c>
      <c r="E200" s="147" t="s">
        <v>316</v>
      </c>
      <c r="F200" s="147" t="s">
        <v>331</v>
      </c>
      <c r="G200" s="63">
        <v>41</v>
      </c>
      <c r="H200" s="64" t="str">
        <f t="shared" si="160"/>
        <v>Rocas inestables / talud inestable</v>
      </c>
      <c r="I200" s="64" t="str">
        <f t="shared" si="161"/>
        <v>Caída de rocas; derrumbes, desplomes</v>
      </c>
      <c r="J200" s="64" t="str">
        <f t="shared" si="162"/>
        <v>1er Auxilio, lesion leve, lesion moderada, lesion incapacitante, fatalidad</v>
      </c>
      <c r="K200" s="78">
        <v>2</v>
      </c>
      <c r="L200" s="78" t="s">
        <v>38</v>
      </c>
      <c r="M200" s="115">
        <f t="shared" si="321"/>
        <v>5</v>
      </c>
      <c r="N200" s="65" t="str">
        <f t="shared" si="272"/>
        <v>Alto</v>
      </c>
      <c r="O200" s="66"/>
      <c r="P200" s="5" t="str">
        <f t="shared" si="266"/>
        <v/>
      </c>
      <c r="Q200" s="66"/>
      <c r="R200" s="5" t="str">
        <f t="shared" si="267"/>
        <v/>
      </c>
      <c r="S200" s="67" t="s">
        <v>339</v>
      </c>
      <c r="T200" s="5">
        <f t="shared" si="268"/>
        <v>0.65</v>
      </c>
      <c r="U200" s="68" t="s">
        <v>410</v>
      </c>
      <c r="V200" s="5">
        <f t="shared" si="269"/>
        <v>0.55000000000000004</v>
      </c>
      <c r="W200" s="5">
        <f t="shared" si="273"/>
        <v>10</v>
      </c>
      <c r="X200" s="5">
        <f t="shared" si="274"/>
        <v>0.55000000000000004</v>
      </c>
      <c r="Y200" s="69" t="s">
        <v>240</v>
      </c>
      <c r="Z200" s="5">
        <f t="shared" si="270"/>
        <v>0.2</v>
      </c>
      <c r="AA200" s="5">
        <f t="shared" si="275"/>
        <v>13</v>
      </c>
      <c r="AB200" s="5">
        <f t="shared" si="276"/>
        <v>0.2</v>
      </c>
      <c r="AC200" s="5">
        <f t="shared" si="306"/>
        <v>21</v>
      </c>
      <c r="AD200" s="5">
        <f t="shared" si="277"/>
        <v>1</v>
      </c>
      <c r="AE200" s="70">
        <f t="shared" si="261"/>
        <v>1</v>
      </c>
      <c r="AF200" s="5" t="str">
        <f t="shared" si="265"/>
        <v>5E</v>
      </c>
      <c r="AG200" s="66">
        <f t="shared" si="262"/>
        <v>25</v>
      </c>
      <c r="AH200" s="65" t="str">
        <f t="shared" si="260"/>
        <v>Bajo</v>
      </c>
      <c r="AI200" s="5" t="str">
        <f t="shared" si="263"/>
        <v>SIGNIFICATIVO</v>
      </c>
      <c r="AJ200" s="5" t="s">
        <v>441</v>
      </c>
      <c r="AK200" s="99" t="s">
        <v>382</v>
      </c>
      <c r="AN200" s="71"/>
    </row>
    <row r="201" spans="1:40" ht="327.75">
      <c r="A201" s="97"/>
      <c r="B201" s="298"/>
      <c r="C201" s="146" t="s">
        <v>244</v>
      </c>
      <c r="D201" s="146" t="s">
        <v>244</v>
      </c>
      <c r="E201" s="147" t="s">
        <v>316</v>
      </c>
      <c r="F201" s="147" t="s">
        <v>331</v>
      </c>
      <c r="G201" s="63">
        <v>10</v>
      </c>
      <c r="H201" s="64" t="str">
        <f t="shared" si="160"/>
        <v>Vapores/gases/humos/Neblina</v>
      </c>
      <c r="I201" s="64" t="str">
        <f t="shared" si="161"/>
        <v>Inhalación de sustancias o agentes dañinos</v>
      </c>
      <c r="J201" s="64" t="str">
        <f t="shared" si="162"/>
        <v>1er Auxilio, fatalidad, posible enfermedad no ocupacional, posible enfermedad ocupacional</v>
      </c>
      <c r="K201" s="78">
        <v>2</v>
      </c>
      <c r="L201" s="78" t="s">
        <v>31</v>
      </c>
      <c r="M201" s="115">
        <f t="shared" si="321"/>
        <v>8</v>
      </c>
      <c r="N201" s="65" t="str">
        <f t="shared" si="272"/>
        <v>Alto</v>
      </c>
      <c r="O201" s="66"/>
      <c r="P201" s="5" t="str">
        <f t="shared" si="266"/>
        <v/>
      </c>
      <c r="Q201" s="66"/>
      <c r="R201" s="5" t="str">
        <f t="shared" si="267"/>
        <v/>
      </c>
      <c r="S201" s="67" t="s">
        <v>322</v>
      </c>
      <c r="T201" s="5">
        <f t="shared" si="268"/>
        <v>0.65</v>
      </c>
      <c r="U201" s="68" t="s">
        <v>410</v>
      </c>
      <c r="V201" s="5">
        <f t="shared" si="269"/>
        <v>0.55000000000000004</v>
      </c>
      <c r="W201" s="5">
        <f t="shared" si="273"/>
        <v>10</v>
      </c>
      <c r="X201" s="5">
        <f t="shared" si="274"/>
        <v>0.55000000000000004</v>
      </c>
      <c r="Y201" s="69" t="s">
        <v>240</v>
      </c>
      <c r="Z201" s="5">
        <f t="shared" si="270"/>
        <v>0.2</v>
      </c>
      <c r="AA201" s="5">
        <f t="shared" si="275"/>
        <v>13</v>
      </c>
      <c r="AB201" s="5">
        <f t="shared" si="276"/>
        <v>0.2</v>
      </c>
      <c r="AC201" s="5">
        <f t="shared" si="306"/>
        <v>18</v>
      </c>
      <c r="AD201" s="5">
        <f t="shared" si="277"/>
        <v>1</v>
      </c>
      <c r="AE201" s="70">
        <f t="shared" si="261"/>
        <v>1</v>
      </c>
      <c r="AF201" s="5" t="str">
        <f t="shared" si="265"/>
        <v>5E</v>
      </c>
      <c r="AG201" s="66">
        <f t="shared" si="262"/>
        <v>25</v>
      </c>
      <c r="AH201" s="65" t="str">
        <f t="shared" si="260"/>
        <v>Bajo</v>
      </c>
      <c r="AI201" s="5" t="str">
        <f t="shared" si="263"/>
        <v>SIGNIFICATIVO</v>
      </c>
      <c r="AJ201" s="5" t="s">
        <v>441</v>
      </c>
      <c r="AK201" s="99" t="s">
        <v>382</v>
      </c>
      <c r="AN201" s="71"/>
    </row>
    <row r="202" spans="1:40" ht="327.75">
      <c r="A202" s="97"/>
      <c r="B202" s="298"/>
      <c r="C202" s="146" t="s">
        <v>244</v>
      </c>
      <c r="D202" s="146" t="s">
        <v>244</v>
      </c>
      <c r="E202" s="147" t="s">
        <v>316</v>
      </c>
      <c r="F202" s="147" t="s">
        <v>331</v>
      </c>
      <c r="G202" s="63">
        <v>7</v>
      </c>
      <c r="H202" s="64" t="str">
        <f t="shared" si="160"/>
        <v>Ventilación inadecuada</v>
      </c>
      <c r="I202" s="64" t="str">
        <f t="shared" si="161"/>
        <v>Exposición a Ventilación deficiente/inadecuada</v>
      </c>
      <c r="J202" s="64" t="str">
        <f t="shared" si="162"/>
        <v>Posible enfermedad No Ocupacional, posible enfermedad ocupacional</v>
      </c>
      <c r="K202" s="78">
        <v>2</v>
      </c>
      <c r="L202" s="78" t="s">
        <v>31</v>
      </c>
      <c r="M202" s="115">
        <f t="shared" si="321"/>
        <v>8</v>
      </c>
      <c r="N202" s="65" t="str">
        <f t="shared" si="272"/>
        <v>Alto</v>
      </c>
      <c r="O202" s="66"/>
      <c r="P202" s="5" t="str">
        <f t="shared" si="266"/>
        <v/>
      </c>
      <c r="Q202" s="66"/>
      <c r="R202" s="5" t="str">
        <f t="shared" si="267"/>
        <v/>
      </c>
      <c r="S202" s="67" t="s">
        <v>349</v>
      </c>
      <c r="T202" s="5">
        <f t="shared" si="268"/>
        <v>0.65</v>
      </c>
      <c r="U202" s="68" t="s">
        <v>410</v>
      </c>
      <c r="V202" s="5">
        <f t="shared" si="269"/>
        <v>0.55000000000000004</v>
      </c>
      <c r="W202" s="5">
        <f t="shared" si="273"/>
        <v>10</v>
      </c>
      <c r="X202" s="5">
        <f t="shared" si="274"/>
        <v>0.55000000000000004</v>
      </c>
      <c r="Y202" s="69" t="s">
        <v>240</v>
      </c>
      <c r="Z202" s="5">
        <f t="shared" si="270"/>
        <v>0.2</v>
      </c>
      <c r="AA202" s="5">
        <f t="shared" si="275"/>
        <v>13</v>
      </c>
      <c r="AB202" s="5">
        <f t="shared" si="276"/>
        <v>0.2</v>
      </c>
      <c r="AC202" s="5">
        <f t="shared" si="306"/>
        <v>18</v>
      </c>
      <c r="AD202" s="5">
        <f t="shared" si="277"/>
        <v>1</v>
      </c>
      <c r="AE202" s="70">
        <f t="shared" si="261"/>
        <v>1</v>
      </c>
      <c r="AF202" s="5" t="str">
        <f t="shared" si="265"/>
        <v>5E</v>
      </c>
      <c r="AG202" s="66">
        <f t="shared" si="262"/>
        <v>25</v>
      </c>
      <c r="AH202" s="65" t="str">
        <f t="shared" si="260"/>
        <v>Bajo</v>
      </c>
      <c r="AI202" s="5" t="str">
        <f t="shared" si="263"/>
        <v>SIGNIFICATIVO</v>
      </c>
      <c r="AJ202" s="5" t="s">
        <v>441</v>
      </c>
      <c r="AK202" s="99" t="s">
        <v>382</v>
      </c>
    </row>
    <row r="203" spans="1:40" ht="327.75">
      <c r="A203" s="97"/>
      <c r="B203" s="298"/>
      <c r="C203" s="146" t="s">
        <v>244</v>
      </c>
      <c r="D203" s="146" t="s">
        <v>244</v>
      </c>
      <c r="E203" s="147" t="s">
        <v>316</v>
      </c>
      <c r="F203" s="147" t="s">
        <v>331</v>
      </c>
      <c r="G203" s="63">
        <v>39</v>
      </c>
      <c r="H203" s="64" t="str">
        <f t="shared" si="160"/>
        <v>Orden y limpieza deficiente/Desorden</v>
      </c>
      <c r="I203" s="64" t="str">
        <f t="shared" si="161"/>
        <v>Caída al mismo nivel</v>
      </c>
      <c r="J203" s="64" t="str">
        <f t="shared" si="162"/>
        <v>1er Auxilio, lesion leve, lesion moderada.</v>
      </c>
      <c r="K203" s="78">
        <v>3</v>
      </c>
      <c r="L203" s="78" t="s">
        <v>31</v>
      </c>
      <c r="M203" s="78">
        <f t="shared" si="321"/>
        <v>13</v>
      </c>
      <c r="N203" s="65" t="str">
        <f t="shared" si="272"/>
        <v>Medio</v>
      </c>
      <c r="O203" s="66"/>
      <c r="P203" s="5" t="str">
        <f t="shared" si="266"/>
        <v/>
      </c>
      <c r="Q203" s="66"/>
      <c r="R203" s="5" t="str">
        <f t="shared" si="267"/>
        <v/>
      </c>
      <c r="S203" s="67"/>
      <c r="T203" s="5" t="str">
        <f t="shared" si="268"/>
        <v/>
      </c>
      <c r="U203" s="68" t="s">
        <v>410</v>
      </c>
      <c r="V203" s="5">
        <f t="shared" si="269"/>
        <v>0.55000000000000004</v>
      </c>
      <c r="W203" s="5">
        <f t="shared" si="273"/>
        <v>10</v>
      </c>
      <c r="X203" s="5">
        <f t="shared" si="274"/>
        <v>0.55000000000000004</v>
      </c>
      <c r="Y203" s="69" t="s">
        <v>240</v>
      </c>
      <c r="Z203" s="5">
        <f t="shared" si="270"/>
        <v>0.2</v>
      </c>
      <c r="AA203" s="5">
        <f t="shared" si="275"/>
        <v>13</v>
      </c>
      <c r="AB203" s="5">
        <f t="shared" si="276"/>
        <v>0.2</v>
      </c>
      <c r="AC203" s="5">
        <f t="shared" si="306"/>
        <v>13</v>
      </c>
      <c r="AD203" s="5">
        <f t="shared" si="277"/>
        <v>5</v>
      </c>
      <c r="AE203" s="70">
        <f t="shared" si="261"/>
        <v>5</v>
      </c>
      <c r="AF203" s="5" t="str">
        <f t="shared" si="265"/>
        <v>4D</v>
      </c>
      <c r="AG203" s="66">
        <f t="shared" si="262"/>
        <v>21</v>
      </c>
      <c r="AH203" s="65" t="str">
        <f t="shared" si="260"/>
        <v>Bajo</v>
      </c>
      <c r="AI203" s="5" t="str">
        <f t="shared" si="263"/>
        <v>NO SIGNIFICATIVO</v>
      </c>
      <c r="AJ203" s="5" t="s">
        <v>441</v>
      </c>
      <c r="AK203" s="99" t="s">
        <v>382</v>
      </c>
    </row>
    <row r="204" spans="1:40" ht="327.75">
      <c r="A204" s="97"/>
      <c r="B204" s="298"/>
      <c r="C204" s="146" t="s">
        <v>244</v>
      </c>
      <c r="D204" s="146" t="s">
        <v>244</v>
      </c>
      <c r="E204" s="147" t="s">
        <v>316</v>
      </c>
      <c r="F204" s="147" t="s">
        <v>331</v>
      </c>
      <c r="G204" s="63">
        <v>46</v>
      </c>
      <c r="H204" s="64" t="str">
        <f t="shared" ref="H204:H313" si="322">VLOOKUP(G204,PELIGRO,3,0)</f>
        <v>Explosivos</v>
      </c>
      <c r="I204" s="64" t="str">
        <f t="shared" ref="I204:I313" si="323">VLOOKUP(G204,PELIGRO,5,0)</f>
        <v>Explosión</v>
      </c>
      <c r="J204" s="64" t="str">
        <f t="shared" ref="J204:J313" si="324">VLOOKUP(G204,PELIGRO,7,0)</f>
        <v>1er Auxilio, lesion leve, lesion moderada, lesion incapacitante, fatalidad</v>
      </c>
      <c r="K204" s="78">
        <v>2</v>
      </c>
      <c r="L204" s="78" t="s">
        <v>31</v>
      </c>
      <c r="M204" s="115">
        <f t="shared" si="321"/>
        <v>8</v>
      </c>
      <c r="N204" s="65" t="str">
        <f t="shared" si="272"/>
        <v>Alto</v>
      </c>
      <c r="O204" s="66"/>
      <c r="P204" s="5" t="str">
        <f t="shared" si="266"/>
        <v/>
      </c>
      <c r="Q204" s="66"/>
      <c r="R204" s="5" t="str">
        <f t="shared" si="267"/>
        <v/>
      </c>
      <c r="S204" s="67"/>
      <c r="T204" s="5" t="str">
        <f t="shared" si="268"/>
        <v/>
      </c>
      <c r="U204" s="68" t="s">
        <v>410</v>
      </c>
      <c r="V204" s="5">
        <f t="shared" si="269"/>
        <v>0.55000000000000004</v>
      </c>
      <c r="W204" s="5">
        <f t="shared" si="273"/>
        <v>10</v>
      </c>
      <c r="X204" s="5">
        <f t="shared" si="274"/>
        <v>0.55000000000000004</v>
      </c>
      <c r="Y204" s="69" t="s">
        <v>240</v>
      </c>
      <c r="Z204" s="5">
        <f t="shared" si="270"/>
        <v>0.2</v>
      </c>
      <c r="AA204" s="5">
        <f t="shared" si="275"/>
        <v>13</v>
      </c>
      <c r="AB204" s="5">
        <f t="shared" si="276"/>
        <v>0.2</v>
      </c>
      <c r="AC204" s="5">
        <f t="shared" si="306"/>
        <v>18</v>
      </c>
      <c r="AD204" s="5">
        <f t="shared" si="277"/>
        <v>6</v>
      </c>
      <c r="AE204" s="70">
        <f t="shared" si="261"/>
        <v>6</v>
      </c>
      <c r="AF204" s="5" t="str">
        <f t="shared" si="265"/>
        <v>3E</v>
      </c>
      <c r="AG204" s="66">
        <f t="shared" si="262"/>
        <v>20</v>
      </c>
      <c r="AH204" s="65" t="str">
        <f t="shared" si="260"/>
        <v>Bajo</v>
      </c>
      <c r="AI204" s="5" t="str">
        <f t="shared" si="263"/>
        <v>SIGNIFICATIVO</v>
      </c>
      <c r="AJ204" s="5" t="s">
        <v>441</v>
      </c>
      <c r="AK204" s="99" t="s">
        <v>382</v>
      </c>
    </row>
    <row r="205" spans="1:40" ht="327.75">
      <c r="A205" s="97"/>
      <c r="B205" s="298"/>
      <c r="C205" s="146" t="s">
        <v>244</v>
      </c>
      <c r="D205" s="146" t="s">
        <v>244</v>
      </c>
      <c r="E205" s="147" t="s">
        <v>316</v>
      </c>
      <c r="F205" s="147" t="s">
        <v>331</v>
      </c>
      <c r="G205" s="63">
        <v>42</v>
      </c>
      <c r="H205" s="64" t="str">
        <f t="shared" ref="H205:H207" si="325">VLOOKUP(G205,PELIGRO,3,0)</f>
        <v>Material disparado</v>
      </c>
      <c r="I205" s="64" t="str">
        <f t="shared" ref="I205:I207" si="326">VLOOKUP(G205,PELIGRO,5,0)</f>
        <v>Caída al mismo nivel</v>
      </c>
      <c r="J205" s="64" t="str">
        <f t="shared" ref="J205:J207" si="327">VLOOKUP(G205,PELIGRO,7,0)</f>
        <v>2do Auxilio, lesion leve, lesion moderada, lesion incapacitante, fatalidad</v>
      </c>
      <c r="K205" s="78">
        <v>3</v>
      </c>
      <c r="L205" s="78" t="s">
        <v>31</v>
      </c>
      <c r="M205" s="78">
        <f t="shared" si="321"/>
        <v>13</v>
      </c>
      <c r="N205" s="65" t="str">
        <f t="shared" ref="N205:N207" si="328">IF(M205="","",IF(AND(OR(M205&gt;16,M205=16),OR(M205&lt;25,M205=25)),"Bajo",IF(AND(OR(M205&gt;9,M205=9),OR(M205&lt;15,M205=15)),"Medio",IF(AND(OR(M205&gt;1,M205=1),OR(M205&lt;8,M205=8)),"Alto"))))</f>
        <v>Medio</v>
      </c>
      <c r="O205" s="66"/>
      <c r="P205" s="5" t="str">
        <f t="shared" ref="P205:P207" si="329">IF(O205="", "",$P$18)</f>
        <v/>
      </c>
      <c r="Q205" s="66"/>
      <c r="R205" s="5" t="str">
        <f t="shared" ref="R205:R207" si="330">IF(Q205="", "",$R$18)</f>
        <v/>
      </c>
      <c r="S205" s="67"/>
      <c r="T205" s="5" t="str">
        <f t="shared" ref="T205:T207" si="331">IF(S205="", "",$T$18)</f>
        <v/>
      </c>
      <c r="U205" s="68" t="s">
        <v>410</v>
      </c>
      <c r="V205" s="5">
        <f t="shared" ref="V205:V207" si="332">IF(U205="", "",X205)</f>
        <v>0.55000000000000004</v>
      </c>
      <c r="W205" s="5">
        <f t="shared" ref="W205:W207" si="333">IF(U205="","",LEN(U205)-LEN(SUBSTITUTE(U205,"•","")))</f>
        <v>10</v>
      </c>
      <c r="X205" s="5">
        <f t="shared" ref="X205:X207" si="334">IF(W205="","",IF(W205=1,0.25,IF(AND(OR(W205&gt;2,W205=2),OR(W205&lt;4,W205=4)),0.4,IF(OR(W205&gt;5,W205=5),0.55))))</f>
        <v>0.55000000000000004</v>
      </c>
      <c r="Y205" s="69" t="s">
        <v>240</v>
      </c>
      <c r="Z205" s="5">
        <f t="shared" ref="Z205:Z207" si="335">IF(Y205="", "",AB205)</f>
        <v>0.2</v>
      </c>
      <c r="AA205" s="5">
        <f t="shared" ref="AA205:AA207" si="336">IF(Y205="","",LEN(Y205)-LEN(SUBSTITUTE(Y205,"•","")))</f>
        <v>13</v>
      </c>
      <c r="AB205" s="5">
        <f t="shared" ref="AB205:AB207" si="337">IF(AA205="","",IF(AA205=1,0.05,IF(AND(OR(AA205&gt;2,AA205=2),OR(AA205&lt;4,AA205=4)),0.12,IF(OR(AA205&gt;5,AA205=5),0.2))))</f>
        <v>0.2</v>
      </c>
      <c r="AC205" s="5">
        <f t="shared" si="306"/>
        <v>13</v>
      </c>
      <c r="AD205" s="5">
        <f t="shared" si="277"/>
        <v>5</v>
      </c>
      <c r="AE205" s="70">
        <f t="shared" si="261"/>
        <v>5</v>
      </c>
      <c r="AF205" s="5" t="str">
        <f t="shared" si="265"/>
        <v>4D</v>
      </c>
      <c r="AG205" s="66">
        <f t="shared" si="262"/>
        <v>21</v>
      </c>
      <c r="AH205" s="65" t="str">
        <f t="shared" si="260"/>
        <v>Bajo</v>
      </c>
      <c r="AI205" s="5" t="str">
        <f t="shared" si="263"/>
        <v>NO SIGNIFICATIVO</v>
      </c>
      <c r="AJ205" s="5" t="s">
        <v>441</v>
      </c>
      <c r="AK205" s="99" t="s">
        <v>382</v>
      </c>
    </row>
    <row r="206" spans="1:40" ht="327.75">
      <c r="A206" s="97"/>
      <c r="B206" s="298"/>
      <c r="C206" s="146" t="s">
        <v>244</v>
      </c>
      <c r="D206" s="146" t="s">
        <v>244</v>
      </c>
      <c r="E206" s="147" t="s">
        <v>316</v>
      </c>
      <c r="F206" s="147" t="s">
        <v>331</v>
      </c>
      <c r="G206" s="63">
        <v>64</v>
      </c>
      <c r="H206" s="64" t="str">
        <f t="shared" si="325"/>
        <v>Omisión de advertir</v>
      </c>
      <c r="I206" s="64" t="str">
        <f t="shared" si="326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06" s="64" t="str">
        <f t="shared" si="327"/>
        <v>1er Auxilio, lesion leve, lesion moderada, lesion incapacitante, fatalidad</v>
      </c>
      <c r="K206" s="78">
        <v>2</v>
      </c>
      <c r="L206" s="78" t="s">
        <v>31</v>
      </c>
      <c r="M206" s="115">
        <f t="shared" si="321"/>
        <v>8</v>
      </c>
      <c r="N206" s="65" t="str">
        <f t="shared" si="328"/>
        <v>Alto</v>
      </c>
      <c r="O206" s="66"/>
      <c r="P206" s="5" t="str">
        <f t="shared" si="329"/>
        <v/>
      </c>
      <c r="Q206" s="66"/>
      <c r="R206" s="5" t="str">
        <f t="shared" si="330"/>
        <v/>
      </c>
      <c r="S206" s="67"/>
      <c r="T206" s="5" t="str">
        <f t="shared" si="331"/>
        <v/>
      </c>
      <c r="U206" s="68" t="s">
        <v>410</v>
      </c>
      <c r="V206" s="5">
        <f t="shared" si="332"/>
        <v>0.55000000000000004</v>
      </c>
      <c r="W206" s="5">
        <f t="shared" si="333"/>
        <v>10</v>
      </c>
      <c r="X206" s="5">
        <f t="shared" si="334"/>
        <v>0.55000000000000004</v>
      </c>
      <c r="Y206" s="69" t="s">
        <v>240</v>
      </c>
      <c r="Z206" s="5">
        <f t="shared" si="335"/>
        <v>0.2</v>
      </c>
      <c r="AA206" s="5">
        <f t="shared" si="336"/>
        <v>13</v>
      </c>
      <c r="AB206" s="5">
        <f t="shared" si="337"/>
        <v>0.2</v>
      </c>
      <c r="AC206" s="5">
        <f t="shared" si="306"/>
        <v>18</v>
      </c>
      <c r="AD206" s="5">
        <f t="shared" ref="AD206:AD208" si="338">ROUND(IF(COUNT(P206,R206,T206,V206,Z206)=0,"", IF(  (MAX(P206,R206,T206,V206,Z206)+ (0.5*(SUM(P206,R206,T206,V206,Z206)-MAX(P206,R206,T206,V206,Z206))))&gt;0.951, (1-0.95)*AC206,(1-( (MAX(P206,R206,T206,V206,Z206))+0.5*(SUM(P206,R206,T206,V206,Z206)-MAX(P206,R206,T206,V206,Z206))))*AC206)),0)</f>
        <v>6</v>
      </c>
      <c r="AE206" s="70">
        <f t="shared" si="261"/>
        <v>6</v>
      </c>
      <c r="AF206" s="5" t="str">
        <f t="shared" si="265"/>
        <v>3E</v>
      </c>
      <c r="AG206" s="66">
        <f t="shared" si="262"/>
        <v>20</v>
      </c>
      <c r="AH206" s="65" t="str">
        <f t="shared" si="260"/>
        <v>Bajo</v>
      </c>
      <c r="AI206" s="5" t="str">
        <f t="shared" si="263"/>
        <v>SIGNIFICATIVO</v>
      </c>
      <c r="AJ206" s="5" t="s">
        <v>441</v>
      </c>
      <c r="AK206" s="99" t="s">
        <v>382</v>
      </c>
    </row>
    <row r="207" spans="1:40" ht="327.75">
      <c r="A207" s="97"/>
      <c r="B207" s="298"/>
      <c r="C207" s="146" t="s">
        <v>244</v>
      </c>
      <c r="D207" s="146" t="s">
        <v>244</v>
      </c>
      <c r="E207" s="147" t="s">
        <v>316</v>
      </c>
      <c r="F207" s="147" t="s">
        <v>331</v>
      </c>
      <c r="G207" s="63">
        <v>81</v>
      </c>
      <c r="H207" s="64" t="str">
        <f t="shared" si="325"/>
        <v>Trabajar sin herramienta de gestión de riesgo (Check List, IPERC, PETAR, etc.)</v>
      </c>
      <c r="I207" s="64" t="str">
        <f t="shared" si="326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07" s="64" t="str">
        <f t="shared" si="327"/>
        <v>1er Auxilio, lesion leve, lesion moderada, lesion incapacitante, fatalidad</v>
      </c>
      <c r="K207" s="78">
        <v>3</v>
      </c>
      <c r="L207" s="78" t="s">
        <v>31</v>
      </c>
      <c r="M207" s="78">
        <f t="shared" si="321"/>
        <v>13</v>
      </c>
      <c r="N207" s="65" t="str">
        <f t="shared" si="328"/>
        <v>Medio</v>
      </c>
      <c r="O207" s="66"/>
      <c r="P207" s="5" t="str">
        <f t="shared" si="329"/>
        <v/>
      </c>
      <c r="Q207" s="66"/>
      <c r="R207" s="5" t="str">
        <f t="shared" si="330"/>
        <v/>
      </c>
      <c r="S207" s="67"/>
      <c r="T207" s="5" t="str">
        <f t="shared" si="331"/>
        <v/>
      </c>
      <c r="U207" s="68" t="s">
        <v>410</v>
      </c>
      <c r="V207" s="5">
        <f t="shared" si="332"/>
        <v>0.55000000000000004</v>
      </c>
      <c r="W207" s="5">
        <f t="shared" si="333"/>
        <v>10</v>
      </c>
      <c r="X207" s="5">
        <f t="shared" si="334"/>
        <v>0.55000000000000004</v>
      </c>
      <c r="Y207" s="69" t="s">
        <v>240</v>
      </c>
      <c r="Z207" s="5">
        <f t="shared" si="335"/>
        <v>0.2</v>
      </c>
      <c r="AA207" s="5">
        <f t="shared" si="336"/>
        <v>13</v>
      </c>
      <c r="AB207" s="5">
        <f t="shared" si="337"/>
        <v>0.2</v>
      </c>
      <c r="AC207" s="5">
        <f t="shared" si="306"/>
        <v>13</v>
      </c>
      <c r="AD207" s="5">
        <f t="shared" si="338"/>
        <v>5</v>
      </c>
      <c r="AE207" s="70">
        <f t="shared" si="261"/>
        <v>5</v>
      </c>
      <c r="AF207" s="5" t="str">
        <f t="shared" si="265"/>
        <v>4D</v>
      </c>
      <c r="AG207" s="66">
        <f t="shared" si="262"/>
        <v>21</v>
      </c>
      <c r="AH207" s="65" t="str">
        <f t="shared" si="260"/>
        <v>Bajo</v>
      </c>
      <c r="AI207" s="5" t="str">
        <f t="shared" si="263"/>
        <v>NO SIGNIFICATIVO</v>
      </c>
      <c r="AJ207" s="5" t="s">
        <v>441</v>
      </c>
      <c r="AK207" s="99" t="s">
        <v>382</v>
      </c>
    </row>
    <row r="208" spans="1:40" ht="327.75">
      <c r="A208" s="97"/>
      <c r="B208" s="298"/>
      <c r="C208" s="146" t="s">
        <v>244</v>
      </c>
      <c r="D208" s="146" t="s">
        <v>244</v>
      </c>
      <c r="E208" s="147" t="s">
        <v>316</v>
      </c>
      <c r="F208" s="147" t="s">
        <v>331</v>
      </c>
      <c r="G208" s="63">
        <v>8</v>
      </c>
      <c r="H208" s="64" t="str">
        <f t="shared" si="322"/>
        <v>Polvo /Material Particulado)</v>
      </c>
      <c r="I208" s="64" t="str">
        <f t="shared" si="323"/>
        <v>Inhalación de Polvo /Material Particulado), Contacto de la Vista con sustancias o agentes dañinos.</v>
      </c>
      <c r="J208" s="64" t="str">
        <f t="shared" si="324"/>
        <v>1er Auxilio, lesion leve, lesion moderada, posible enfermedad no ocupacional, posible enfermedad ocupacional</v>
      </c>
      <c r="K208" s="78">
        <v>3</v>
      </c>
      <c r="L208" s="78" t="s">
        <v>31</v>
      </c>
      <c r="M208" s="78">
        <f t="shared" si="321"/>
        <v>13</v>
      </c>
      <c r="N208" s="65" t="str">
        <f t="shared" si="272"/>
        <v>Medio</v>
      </c>
      <c r="O208" s="66"/>
      <c r="P208" s="5" t="str">
        <f t="shared" si="266"/>
        <v/>
      </c>
      <c r="Q208" s="66"/>
      <c r="R208" s="5" t="str">
        <f t="shared" si="267"/>
        <v/>
      </c>
      <c r="S208" s="67" t="s">
        <v>350</v>
      </c>
      <c r="T208" s="5">
        <f t="shared" si="268"/>
        <v>0.65</v>
      </c>
      <c r="U208" s="68" t="s">
        <v>410</v>
      </c>
      <c r="V208" s="5">
        <f t="shared" si="269"/>
        <v>0.55000000000000004</v>
      </c>
      <c r="W208" s="5">
        <f t="shared" si="273"/>
        <v>10</v>
      </c>
      <c r="X208" s="5">
        <f t="shared" si="274"/>
        <v>0.55000000000000004</v>
      </c>
      <c r="Y208" s="69" t="s">
        <v>240</v>
      </c>
      <c r="Z208" s="5">
        <f t="shared" si="270"/>
        <v>0.2</v>
      </c>
      <c r="AA208" s="5">
        <f t="shared" si="275"/>
        <v>13</v>
      </c>
      <c r="AB208" s="5">
        <f t="shared" si="276"/>
        <v>0.2</v>
      </c>
      <c r="AC208" s="5">
        <f t="shared" si="306"/>
        <v>13</v>
      </c>
      <c r="AD208" s="5">
        <f t="shared" si="338"/>
        <v>1</v>
      </c>
      <c r="AE208" s="70">
        <f t="shared" si="261"/>
        <v>1</v>
      </c>
      <c r="AF208" s="5" t="str">
        <f t="shared" si="265"/>
        <v>5E</v>
      </c>
      <c r="AG208" s="66">
        <f t="shared" si="262"/>
        <v>25</v>
      </c>
      <c r="AH208" s="65" t="str">
        <f t="shared" si="260"/>
        <v>Bajo</v>
      </c>
      <c r="AI208" s="5" t="str">
        <f t="shared" si="263"/>
        <v>NO SIGNIFICATIVO</v>
      </c>
      <c r="AJ208" s="5" t="s">
        <v>441</v>
      </c>
      <c r="AK208" s="99" t="s">
        <v>382</v>
      </c>
      <c r="AN208" s="71"/>
    </row>
    <row r="209" spans="1:40" ht="409.5">
      <c r="A209" s="97"/>
      <c r="B209" s="227">
        <v>4</v>
      </c>
      <c r="C209" s="227" t="s">
        <v>248</v>
      </c>
      <c r="D209" s="227" t="s">
        <v>248</v>
      </c>
      <c r="E209" s="148" t="s">
        <v>315</v>
      </c>
      <c r="F209" s="148" t="s">
        <v>247</v>
      </c>
      <c r="G209" s="63">
        <v>50</v>
      </c>
      <c r="H209" s="64" t="str">
        <f t="shared" si="322"/>
        <v>Equipos o instalaciones eléctricas energizadas</v>
      </c>
      <c r="I209" s="64" t="str">
        <f t="shared" si="323"/>
        <v>Contacto directo / indirecto / inducción con energía eléctrica</v>
      </c>
      <c r="J209" s="64" t="str">
        <f t="shared" si="324"/>
        <v>1er Auxilio, lesion leve, lesion moderada, posible enfermedad ocupacional, fatalidad</v>
      </c>
      <c r="K209" s="78">
        <v>2</v>
      </c>
      <c r="L209" s="78" t="s">
        <v>31</v>
      </c>
      <c r="M209" s="115">
        <f t="shared" si="321"/>
        <v>8</v>
      </c>
      <c r="N209" s="65" t="str">
        <f t="shared" si="272"/>
        <v>Alto</v>
      </c>
      <c r="O209" s="66"/>
      <c r="P209" s="5" t="str">
        <f t="shared" si="266"/>
        <v/>
      </c>
      <c r="Q209" s="66"/>
      <c r="R209" s="5" t="str">
        <f t="shared" si="267"/>
        <v/>
      </c>
      <c r="S209" s="67" t="s">
        <v>360</v>
      </c>
      <c r="T209" s="5">
        <f t="shared" si="268"/>
        <v>0.65</v>
      </c>
      <c r="U209" s="68" t="s">
        <v>411</v>
      </c>
      <c r="V209" s="5">
        <f t="shared" si="269"/>
        <v>0.55000000000000004</v>
      </c>
      <c r="W209" s="5">
        <f t="shared" si="273"/>
        <v>10</v>
      </c>
      <c r="X209" s="5">
        <f t="shared" si="274"/>
        <v>0.55000000000000004</v>
      </c>
      <c r="Y209" s="69" t="s">
        <v>272</v>
      </c>
      <c r="Z209" s="5">
        <f t="shared" si="270"/>
        <v>0.2</v>
      </c>
      <c r="AA209" s="5">
        <f t="shared" si="275"/>
        <v>10</v>
      </c>
      <c r="AB209" s="5">
        <f t="shared" si="276"/>
        <v>0.2</v>
      </c>
      <c r="AC209" s="5">
        <f t="shared" si="306"/>
        <v>18</v>
      </c>
      <c r="AD209" s="5">
        <f t="shared" si="277"/>
        <v>1</v>
      </c>
      <c r="AE209" s="70">
        <f t="shared" si="261"/>
        <v>1</v>
      </c>
      <c r="AF209" s="5" t="str">
        <f t="shared" si="265"/>
        <v>5E</v>
      </c>
      <c r="AG209" s="66">
        <f t="shared" si="262"/>
        <v>25</v>
      </c>
      <c r="AH209" s="65" t="str">
        <f t="shared" si="260"/>
        <v>Bajo</v>
      </c>
      <c r="AI209" s="5" t="str">
        <f t="shared" si="263"/>
        <v>SIGNIFICATIVO</v>
      </c>
      <c r="AJ209" s="5" t="s">
        <v>441</v>
      </c>
      <c r="AK209" s="99" t="s">
        <v>382</v>
      </c>
      <c r="AN209" s="71"/>
    </row>
    <row r="210" spans="1:40" ht="409.5">
      <c r="A210" s="97"/>
      <c r="B210" s="227"/>
      <c r="C210" s="227"/>
      <c r="D210" s="227"/>
      <c r="E210" s="148" t="s">
        <v>315</v>
      </c>
      <c r="F210" s="148" t="s">
        <v>247</v>
      </c>
      <c r="G210" s="63">
        <v>41</v>
      </c>
      <c r="H210" s="64" t="str">
        <f t="shared" si="322"/>
        <v>Rocas inestables / talud inestable</v>
      </c>
      <c r="I210" s="64" t="str">
        <f t="shared" si="323"/>
        <v>Caída de rocas; derrumbes, desplomes</v>
      </c>
      <c r="J210" s="64" t="str">
        <f t="shared" si="324"/>
        <v>1er Auxilio, lesion leve, lesion moderada, lesion incapacitante, fatalidad</v>
      </c>
      <c r="K210" s="78">
        <v>2</v>
      </c>
      <c r="L210" s="78" t="s">
        <v>38</v>
      </c>
      <c r="M210" s="115">
        <f t="shared" si="321"/>
        <v>5</v>
      </c>
      <c r="N210" s="65" t="str">
        <f t="shared" si="272"/>
        <v>Alto</v>
      </c>
      <c r="O210" s="66"/>
      <c r="P210" s="5" t="str">
        <f t="shared" si="266"/>
        <v/>
      </c>
      <c r="Q210" s="66"/>
      <c r="R210" s="5" t="str">
        <f t="shared" si="267"/>
        <v/>
      </c>
      <c r="S210" s="67" t="s">
        <v>339</v>
      </c>
      <c r="T210" s="5">
        <f t="shared" si="268"/>
        <v>0.65</v>
      </c>
      <c r="U210" s="68" t="s">
        <v>411</v>
      </c>
      <c r="V210" s="5">
        <f t="shared" si="269"/>
        <v>0.55000000000000004</v>
      </c>
      <c r="W210" s="5">
        <f t="shared" si="273"/>
        <v>10</v>
      </c>
      <c r="X210" s="5">
        <f t="shared" si="274"/>
        <v>0.55000000000000004</v>
      </c>
      <c r="Y210" s="69" t="s">
        <v>240</v>
      </c>
      <c r="Z210" s="5">
        <f t="shared" si="270"/>
        <v>0.2</v>
      </c>
      <c r="AA210" s="5">
        <f t="shared" si="275"/>
        <v>13</v>
      </c>
      <c r="AB210" s="5">
        <f t="shared" si="276"/>
        <v>0.2</v>
      </c>
      <c r="AC210" s="5">
        <f t="shared" si="306"/>
        <v>21</v>
      </c>
      <c r="AD210" s="5">
        <f t="shared" si="277"/>
        <v>1</v>
      </c>
      <c r="AE210" s="70">
        <f t="shared" si="261"/>
        <v>1</v>
      </c>
      <c r="AF210" s="5" t="str">
        <f t="shared" si="265"/>
        <v>5E</v>
      </c>
      <c r="AG210" s="66">
        <f t="shared" si="262"/>
        <v>25</v>
      </c>
      <c r="AH210" s="65" t="str">
        <f t="shared" si="260"/>
        <v>Bajo</v>
      </c>
      <c r="AI210" s="5" t="str">
        <f t="shared" si="263"/>
        <v>SIGNIFICATIVO</v>
      </c>
      <c r="AJ210" s="5" t="s">
        <v>441</v>
      </c>
      <c r="AK210" s="99" t="s">
        <v>382</v>
      </c>
      <c r="AN210" s="71"/>
    </row>
    <row r="211" spans="1:40" ht="409.5">
      <c r="A211" s="97"/>
      <c r="B211" s="227"/>
      <c r="C211" s="227"/>
      <c r="D211" s="227"/>
      <c r="E211" s="148" t="s">
        <v>315</v>
      </c>
      <c r="F211" s="148" t="s">
        <v>247</v>
      </c>
      <c r="G211" s="63">
        <v>10</v>
      </c>
      <c r="H211" s="64" t="str">
        <f t="shared" si="322"/>
        <v>Vapores/gases/humos/Neblina</v>
      </c>
      <c r="I211" s="64" t="str">
        <f t="shared" si="323"/>
        <v>Inhalación de sustancias o agentes dañinos</v>
      </c>
      <c r="J211" s="64" t="str">
        <f t="shared" si="324"/>
        <v>1er Auxilio, fatalidad, posible enfermedad no ocupacional, posible enfermedad ocupacional</v>
      </c>
      <c r="K211" s="78">
        <v>2</v>
      </c>
      <c r="L211" s="78" t="s">
        <v>31</v>
      </c>
      <c r="M211" s="115">
        <f t="shared" si="321"/>
        <v>8</v>
      </c>
      <c r="N211" s="65" t="str">
        <f t="shared" si="272"/>
        <v>Alto</v>
      </c>
      <c r="O211" s="66"/>
      <c r="P211" s="5" t="str">
        <f t="shared" si="266"/>
        <v/>
      </c>
      <c r="Q211" s="66"/>
      <c r="R211" s="5" t="str">
        <f t="shared" si="267"/>
        <v/>
      </c>
      <c r="S211" s="67" t="s">
        <v>322</v>
      </c>
      <c r="T211" s="5">
        <f t="shared" si="268"/>
        <v>0.65</v>
      </c>
      <c r="U211" s="68" t="s">
        <v>411</v>
      </c>
      <c r="V211" s="5">
        <f t="shared" si="269"/>
        <v>0.55000000000000004</v>
      </c>
      <c r="W211" s="5">
        <f t="shared" si="273"/>
        <v>10</v>
      </c>
      <c r="X211" s="5">
        <f t="shared" si="274"/>
        <v>0.55000000000000004</v>
      </c>
      <c r="Y211" s="69" t="s">
        <v>240</v>
      </c>
      <c r="Z211" s="5">
        <f t="shared" si="270"/>
        <v>0.2</v>
      </c>
      <c r="AA211" s="5">
        <f t="shared" si="275"/>
        <v>13</v>
      </c>
      <c r="AB211" s="5">
        <f t="shared" si="276"/>
        <v>0.2</v>
      </c>
      <c r="AC211" s="5">
        <f t="shared" si="306"/>
        <v>18</v>
      </c>
      <c r="AD211" s="5">
        <f t="shared" si="277"/>
        <v>1</v>
      </c>
      <c r="AE211" s="70">
        <f t="shared" si="261"/>
        <v>1</v>
      </c>
      <c r="AF211" s="5" t="str">
        <f t="shared" si="265"/>
        <v>5E</v>
      </c>
      <c r="AG211" s="66">
        <f t="shared" si="262"/>
        <v>25</v>
      </c>
      <c r="AH211" s="65" t="str">
        <f t="shared" ref="AH211:AH274" si="339">IF(AG211="","",IF(AND(OR(AG211&gt;16,AG211=16),OR(AG211&lt;25,AG211=25)),"Bajo",IF(AND(OR(AG211&gt;9,AG211=9),OR(AG211&lt;15,AG211=15)),"Medio",IF(AND(OR(AG211&gt;1,AG211=1),OR(AG211&lt;8,AG211=8)),"Alto"))))</f>
        <v>Bajo</v>
      </c>
      <c r="AI211" s="5" t="str">
        <f t="shared" si="263"/>
        <v>SIGNIFICATIVO</v>
      </c>
      <c r="AJ211" s="5" t="s">
        <v>441</v>
      </c>
      <c r="AK211" s="99" t="s">
        <v>382</v>
      </c>
      <c r="AN211" s="71"/>
    </row>
    <row r="212" spans="1:40" ht="409.5">
      <c r="A212" s="97"/>
      <c r="B212" s="227"/>
      <c r="C212" s="227"/>
      <c r="D212" s="227"/>
      <c r="E212" s="148" t="s">
        <v>315</v>
      </c>
      <c r="F212" s="148" t="s">
        <v>247</v>
      </c>
      <c r="G212" s="63">
        <v>8</v>
      </c>
      <c r="H212" s="64" t="str">
        <f t="shared" si="322"/>
        <v>Polvo /Material Particulado)</v>
      </c>
      <c r="I212" s="64" t="str">
        <f t="shared" si="323"/>
        <v>Inhalación de Polvo /Material Particulado), Contacto de la Vista con sustancias o agentes dañinos.</v>
      </c>
      <c r="J212" s="64" t="str">
        <f t="shared" si="324"/>
        <v>1er Auxilio, lesion leve, lesion moderada, posible enfermedad no ocupacional, posible enfermedad ocupacional</v>
      </c>
      <c r="K212" s="78">
        <v>3</v>
      </c>
      <c r="L212" s="78" t="s">
        <v>31</v>
      </c>
      <c r="M212" s="78">
        <f t="shared" si="321"/>
        <v>13</v>
      </c>
      <c r="N212" s="65" t="str">
        <f t="shared" si="272"/>
        <v>Medio</v>
      </c>
      <c r="O212" s="66"/>
      <c r="P212" s="5" t="str">
        <f t="shared" si="266"/>
        <v/>
      </c>
      <c r="Q212" s="66"/>
      <c r="R212" s="5" t="str">
        <f t="shared" si="267"/>
        <v/>
      </c>
      <c r="S212" s="67" t="s">
        <v>350</v>
      </c>
      <c r="T212" s="5">
        <f t="shared" si="268"/>
        <v>0.65</v>
      </c>
      <c r="U212" s="68" t="s">
        <v>411</v>
      </c>
      <c r="V212" s="5">
        <f t="shared" si="269"/>
        <v>0.55000000000000004</v>
      </c>
      <c r="W212" s="5">
        <f t="shared" si="273"/>
        <v>10</v>
      </c>
      <c r="X212" s="5">
        <f t="shared" si="274"/>
        <v>0.55000000000000004</v>
      </c>
      <c r="Y212" s="69" t="s">
        <v>240</v>
      </c>
      <c r="Z212" s="5">
        <f t="shared" si="270"/>
        <v>0.2</v>
      </c>
      <c r="AA212" s="5">
        <f t="shared" si="275"/>
        <v>13</v>
      </c>
      <c r="AB212" s="5">
        <f t="shared" si="276"/>
        <v>0.2</v>
      </c>
      <c r="AC212" s="5">
        <f t="shared" si="306"/>
        <v>13</v>
      </c>
      <c r="AD212" s="5">
        <f t="shared" si="277"/>
        <v>1</v>
      </c>
      <c r="AE212" s="70">
        <f t="shared" ref="AE212:AE275" si="340">IF(AD212="","",IF(AD212&lt;1,1,AD212))</f>
        <v>1</v>
      </c>
      <c r="AF212" s="5" t="str">
        <f t="shared" si="265"/>
        <v>5E</v>
      </c>
      <c r="AG212" s="66">
        <f t="shared" ref="AG212:AG275" si="341">IF(M212="","", IF(AF212="",M212,VLOOKUP(AF212,$AS$3:$AT$27,2,FALSE)))</f>
        <v>25</v>
      </c>
      <c r="AH212" s="65" t="str">
        <f t="shared" si="339"/>
        <v>Bajo</v>
      </c>
      <c r="AI212" s="5" t="str">
        <f t="shared" ref="AI212:AI275" si="342">IF(N212="", "",IF(N212="ALTO","SIGNIFICATIVO", "NO SIGNIFICATIVO"))</f>
        <v>NO SIGNIFICATIVO</v>
      </c>
      <c r="AJ212" s="5" t="s">
        <v>441</v>
      </c>
      <c r="AK212" s="99" t="s">
        <v>382</v>
      </c>
      <c r="AN212" s="71"/>
    </row>
    <row r="213" spans="1:40" ht="409.5">
      <c r="A213" s="97"/>
      <c r="B213" s="227"/>
      <c r="C213" s="227"/>
      <c r="D213" s="227"/>
      <c r="E213" s="148" t="s">
        <v>315</v>
      </c>
      <c r="F213" s="148" t="s">
        <v>247</v>
      </c>
      <c r="G213" s="63">
        <v>22</v>
      </c>
      <c r="H213" s="64" t="str">
        <f t="shared" ref="H213:H216" si="343">VLOOKUP(G213,PELIGRO,3,0)</f>
        <v>Carga suspendida</v>
      </c>
      <c r="I213" s="64" t="str">
        <f t="shared" ref="I213:I216" si="344">VLOOKUP(G213,PELIGRO,5,0)</f>
        <v>Golpeado por caída de carga</v>
      </c>
      <c r="J213" s="64" t="str">
        <f t="shared" ref="J213:J216" si="345">VLOOKUP(G213,PELIGRO,7,0)</f>
        <v>1er Auxilio, lesion leve, lesion moderada, lesion incapacitante, fatalidad</v>
      </c>
      <c r="K213" s="78">
        <v>3</v>
      </c>
      <c r="L213" s="78" t="s">
        <v>31</v>
      </c>
      <c r="M213" s="78">
        <f t="shared" si="321"/>
        <v>13</v>
      </c>
      <c r="N213" s="65" t="str">
        <f t="shared" ref="N213:N216" si="346">IF(M213="","",IF(AND(OR(M213&gt;16,M213=16),OR(M213&lt;25,M213=25)),"Bajo",IF(AND(OR(M213&gt;9,M213=9),OR(M213&lt;15,M213=15)),"Medio",IF(AND(OR(M213&gt;1,M213=1),OR(M213&lt;8,M213=8)),"Alto"))))</f>
        <v>Medio</v>
      </c>
      <c r="O213" s="66"/>
      <c r="P213" s="5" t="str">
        <f t="shared" ref="P213:P216" si="347">IF(O213="", "",$P$18)</f>
        <v/>
      </c>
      <c r="Q213" s="66"/>
      <c r="R213" s="5" t="str">
        <f t="shared" ref="R213:R216" si="348">IF(Q213="", "",$R$18)</f>
        <v/>
      </c>
      <c r="S213" s="67" t="s">
        <v>305</v>
      </c>
      <c r="T213" s="5">
        <f t="shared" ref="T213:T216" si="349">IF(S213="", "",$T$18)</f>
        <v>0.65</v>
      </c>
      <c r="U213" s="68" t="s">
        <v>411</v>
      </c>
      <c r="V213" s="5">
        <f t="shared" ref="V213:V216" si="350">IF(U213="", "",X213)</f>
        <v>0.55000000000000004</v>
      </c>
      <c r="W213" s="5">
        <f t="shared" ref="W213:W216" si="351">IF(U213="","",LEN(U213)-LEN(SUBSTITUTE(U213,"•","")))</f>
        <v>10</v>
      </c>
      <c r="X213" s="5">
        <f t="shared" ref="X213:X216" si="352">IF(W213="","",IF(W213=1,0.25,IF(AND(OR(W213&gt;2,W213=2),OR(W213&lt;4,W213=4)),0.4,IF(OR(W213&gt;5,W213=5),0.55))))</f>
        <v>0.55000000000000004</v>
      </c>
      <c r="Y213" s="69" t="s">
        <v>240</v>
      </c>
      <c r="Z213" s="5">
        <f t="shared" ref="Z213:Z216" si="353">IF(Y213="", "",AB213)</f>
        <v>0.2</v>
      </c>
      <c r="AA213" s="5">
        <f t="shared" ref="AA213:AA216" si="354">IF(Y213="","",LEN(Y213)-LEN(SUBSTITUTE(Y213,"•","")))</f>
        <v>13</v>
      </c>
      <c r="AB213" s="5">
        <f t="shared" ref="AB213:AB216" si="355">IF(AA213="","",IF(AA213=1,0.05,IF(AND(OR(AA213&gt;2,AA213=2),OR(AA213&lt;4,AA213=4)),0.12,IF(OR(AA213&gt;5,AA213=5),0.2))))</f>
        <v>0.2</v>
      </c>
      <c r="AC213" s="5">
        <f t="shared" si="306"/>
        <v>13</v>
      </c>
      <c r="AD213" s="5">
        <f t="shared" si="277"/>
        <v>1</v>
      </c>
      <c r="AE213" s="70">
        <f t="shared" si="340"/>
        <v>1</v>
      </c>
      <c r="AF213" s="5" t="str">
        <f t="shared" ref="AF213:AF276" si="356">IF(IFERROR(AE213,"")="","",VLOOKUP(AE213,$AZ$3:$BA$27,2,FALSE))</f>
        <v>5E</v>
      </c>
      <c r="AG213" s="66">
        <f t="shared" si="341"/>
        <v>25</v>
      </c>
      <c r="AH213" s="65" t="str">
        <f t="shared" si="339"/>
        <v>Bajo</v>
      </c>
      <c r="AI213" s="5" t="str">
        <f t="shared" si="342"/>
        <v>NO SIGNIFICATIVO</v>
      </c>
      <c r="AJ213" s="5" t="s">
        <v>441</v>
      </c>
      <c r="AK213" s="99" t="s">
        <v>382</v>
      </c>
      <c r="AN213" s="71"/>
    </row>
    <row r="214" spans="1:40" ht="409.5">
      <c r="A214" s="97"/>
      <c r="B214" s="227"/>
      <c r="C214" s="227"/>
      <c r="D214" s="227"/>
      <c r="E214" s="148" t="s">
        <v>315</v>
      </c>
      <c r="F214" s="148" t="s">
        <v>247</v>
      </c>
      <c r="G214" s="63">
        <v>29</v>
      </c>
      <c r="H214" s="64" t="str">
        <f t="shared" si="343"/>
        <v>Proyección de partículas</v>
      </c>
      <c r="I214" s="64" t="str">
        <f t="shared" si="344"/>
        <v>Contacto con partículas en proyección</v>
      </c>
      <c r="J214" s="64" t="str">
        <f t="shared" si="345"/>
        <v>1er Auxilio, lesion leve, lesion moderada, lesion incapacitante</v>
      </c>
      <c r="K214" s="78">
        <v>3</v>
      </c>
      <c r="L214" s="78" t="s">
        <v>31</v>
      </c>
      <c r="M214" s="78">
        <f t="shared" si="321"/>
        <v>13</v>
      </c>
      <c r="N214" s="65" t="str">
        <f t="shared" si="346"/>
        <v>Medio</v>
      </c>
      <c r="O214" s="66"/>
      <c r="P214" s="5" t="str">
        <f t="shared" si="347"/>
        <v/>
      </c>
      <c r="Q214" s="66"/>
      <c r="R214" s="5" t="str">
        <f t="shared" si="348"/>
        <v/>
      </c>
      <c r="S214" s="67"/>
      <c r="T214" s="5" t="str">
        <f t="shared" si="349"/>
        <v/>
      </c>
      <c r="U214" s="68" t="s">
        <v>411</v>
      </c>
      <c r="V214" s="5">
        <f t="shared" si="350"/>
        <v>0.55000000000000004</v>
      </c>
      <c r="W214" s="5">
        <f t="shared" si="351"/>
        <v>10</v>
      </c>
      <c r="X214" s="5">
        <f t="shared" si="352"/>
        <v>0.55000000000000004</v>
      </c>
      <c r="Y214" s="69" t="s">
        <v>240</v>
      </c>
      <c r="Z214" s="5">
        <f t="shared" si="353"/>
        <v>0.2</v>
      </c>
      <c r="AA214" s="5">
        <f t="shared" si="354"/>
        <v>13</v>
      </c>
      <c r="AB214" s="5">
        <f t="shared" si="355"/>
        <v>0.2</v>
      </c>
      <c r="AC214" s="5">
        <f t="shared" si="306"/>
        <v>13</v>
      </c>
      <c r="AD214" s="5">
        <f t="shared" si="277"/>
        <v>5</v>
      </c>
      <c r="AE214" s="70">
        <f t="shared" si="340"/>
        <v>5</v>
      </c>
      <c r="AF214" s="5" t="str">
        <f t="shared" si="356"/>
        <v>4D</v>
      </c>
      <c r="AG214" s="66">
        <f t="shared" si="341"/>
        <v>21</v>
      </c>
      <c r="AH214" s="65" t="str">
        <f t="shared" si="339"/>
        <v>Bajo</v>
      </c>
      <c r="AI214" s="5" t="str">
        <f t="shared" si="342"/>
        <v>NO SIGNIFICATIVO</v>
      </c>
      <c r="AJ214" s="5" t="s">
        <v>441</v>
      </c>
      <c r="AK214" s="99" t="s">
        <v>382</v>
      </c>
      <c r="AN214" s="71"/>
    </row>
    <row r="215" spans="1:40" ht="409.5">
      <c r="A215" s="97"/>
      <c r="B215" s="227"/>
      <c r="C215" s="227"/>
      <c r="D215" s="227"/>
      <c r="E215" s="148" t="s">
        <v>315</v>
      </c>
      <c r="F215" s="148" t="s">
        <v>247</v>
      </c>
      <c r="G215" s="63">
        <v>50</v>
      </c>
      <c r="H215" s="64" t="str">
        <f t="shared" si="343"/>
        <v>Equipos o instalaciones eléctricas energizadas</v>
      </c>
      <c r="I215" s="64" t="str">
        <f t="shared" si="344"/>
        <v>Contacto directo / indirecto / inducción con energía eléctrica</v>
      </c>
      <c r="J215" s="64" t="str">
        <f t="shared" si="345"/>
        <v>1er Auxilio, lesion leve, lesion moderada, posible enfermedad ocupacional, fatalidad</v>
      </c>
      <c r="K215" s="78">
        <v>2</v>
      </c>
      <c r="L215" s="78" t="s">
        <v>31</v>
      </c>
      <c r="M215" s="115">
        <f t="shared" si="321"/>
        <v>8</v>
      </c>
      <c r="N215" s="65" t="str">
        <f t="shared" si="346"/>
        <v>Alto</v>
      </c>
      <c r="O215" s="66"/>
      <c r="P215" s="5" t="str">
        <f t="shared" si="347"/>
        <v/>
      </c>
      <c r="Q215" s="66"/>
      <c r="R215" s="5" t="str">
        <f t="shared" si="348"/>
        <v/>
      </c>
      <c r="S215" s="67" t="s">
        <v>360</v>
      </c>
      <c r="T215" s="5">
        <f t="shared" si="349"/>
        <v>0.65</v>
      </c>
      <c r="U215" s="68" t="s">
        <v>411</v>
      </c>
      <c r="V215" s="5">
        <f t="shared" si="350"/>
        <v>0.55000000000000004</v>
      </c>
      <c r="W215" s="5">
        <f t="shared" si="351"/>
        <v>10</v>
      </c>
      <c r="X215" s="5">
        <f t="shared" si="352"/>
        <v>0.55000000000000004</v>
      </c>
      <c r="Y215" s="69" t="s">
        <v>240</v>
      </c>
      <c r="Z215" s="5">
        <f t="shared" si="353"/>
        <v>0.2</v>
      </c>
      <c r="AA215" s="5">
        <f t="shared" si="354"/>
        <v>13</v>
      </c>
      <c r="AB215" s="5">
        <f t="shared" si="355"/>
        <v>0.2</v>
      </c>
      <c r="AC215" s="5">
        <f t="shared" si="306"/>
        <v>18</v>
      </c>
      <c r="AD215" s="5">
        <f t="shared" ref="AD215:AD217" si="357">ROUND(IF(COUNT(P215,R215,T215,V215,Z215)=0,"", IF(  (MAX(P215,R215,T215,V215,Z215)+ (0.5*(SUM(P215,R215,T215,V215,Z215)-MAX(P215,R215,T215,V215,Z215))))&gt;0.951, (1-0.95)*AC215,(1-( (MAX(P215,R215,T215,V215,Z215))+0.5*(SUM(P215,R215,T215,V215,Z215)-MAX(P215,R215,T215,V215,Z215))))*AC215)),0)</f>
        <v>1</v>
      </c>
      <c r="AE215" s="70">
        <f t="shared" si="340"/>
        <v>1</v>
      </c>
      <c r="AF215" s="5" t="str">
        <f t="shared" si="356"/>
        <v>5E</v>
      </c>
      <c r="AG215" s="66">
        <f t="shared" si="341"/>
        <v>25</v>
      </c>
      <c r="AH215" s="65" t="str">
        <f t="shared" si="339"/>
        <v>Bajo</v>
      </c>
      <c r="AI215" s="5" t="str">
        <f t="shared" si="342"/>
        <v>SIGNIFICATIVO</v>
      </c>
      <c r="AJ215" s="5" t="s">
        <v>441</v>
      </c>
      <c r="AK215" s="99" t="s">
        <v>382</v>
      </c>
      <c r="AN215" s="71"/>
    </row>
    <row r="216" spans="1:40" ht="409.5">
      <c r="A216" s="97"/>
      <c r="B216" s="227"/>
      <c r="C216" s="227"/>
      <c r="D216" s="227"/>
      <c r="E216" s="148" t="s">
        <v>315</v>
      </c>
      <c r="F216" s="148" t="s">
        <v>247</v>
      </c>
      <c r="G216" s="63">
        <v>64</v>
      </c>
      <c r="H216" s="64" t="str">
        <f t="shared" si="343"/>
        <v>Omisión de advertir</v>
      </c>
      <c r="I216" s="64" t="str">
        <f t="shared" si="344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16" s="64" t="str">
        <f t="shared" si="345"/>
        <v>1er Auxilio, lesion leve, lesion moderada, lesion incapacitante, fatalidad</v>
      </c>
      <c r="K216" s="78">
        <v>2</v>
      </c>
      <c r="L216" s="78" t="s">
        <v>31</v>
      </c>
      <c r="M216" s="115">
        <f t="shared" si="321"/>
        <v>8</v>
      </c>
      <c r="N216" s="65" t="str">
        <f t="shared" si="346"/>
        <v>Alto</v>
      </c>
      <c r="O216" s="66"/>
      <c r="P216" s="5" t="str">
        <f t="shared" si="347"/>
        <v/>
      </c>
      <c r="Q216" s="66"/>
      <c r="R216" s="5" t="str">
        <f t="shared" si="348"/>
        <v/>
      </c>
      <c r="S216" s="67"/>
      <c r="T216" s="5" t="str">
        <f t="shared" si="349"/>
        <v/>
      </c>
      <c r="U216" s="68" t="s">
        <v>411</v>
      </c>
      <c r="V216" s="5">
        <f t="shared" si="350"/>
        <v>0.55000000000000004</v>
      </c>
      <c r="W216" s="5">
        <f t="shared" si="351"/>
        <v>10</v>
      </c>
      <c r="X216" s="5">
        <f t="shared" si="352"/>
        <v>0.55000000000000004</v>
      </c>
      <c r="Y216" s="69" t="s">
        <v>240</v>
      </c>
      <c r="Z216" s="5">
        <f t="shared" si="353"/>
        <v>0.2</v>
      </c>
      <c r="AA216" s="5">
        <f t="shared" si="354"/>
        <v>13</v>
      </c>
      <c r="AB216" s="5">
        <f t="shared" si="355"/>
        <v>0.2</v>
      </c>
      <c r="AC216" s="5">
        <f t="shared" si="306"/>
        <v>18</v>
      </c>
      <c r="AD216" s="5">
        <f t="shared" si="357"/>
        <v>6</v>
      </c>
      <c r="AE216" s="70">
        <f t="shared" si="340"/>
        <v>6</v>
      </c>
      <c r="AF216" s="5" t="str">
        <f t="shared" si="356"/>
        <v>3E</v>
      </c>
      <c r="AG216" s="66">
        <f t="shared" si="341"/>
        <v>20</v>
      </c>
      <c r="AH216" s="65" t="str">
        <f t="shared" si="339"/>
        <v>Bajo</v>
      </c>
      <c r="AI216" s="5" t="str">
        <f t="shared" si="342"/>
        <v>SIGNIFICATIVO</v>
      </c>
      <c r="AJ216" s="5" t="s">
        <v>441</v>
      </c>
      <c r="AK216" s="99" t="s">
        <v>382</v>
      </c>
      <c r="AN216" s="71"/>
    </row>
    <row r="217" spans="1:40" ht="409.5">
      <c r="A217" s="97"/>
      <c r="B217" s="227"/>
      <c r="C217" s="227"/>
      <c r="D217" s="227"/>
      <c r="E217" s="148" t="s">
        <v>315</v>
      </c>
      <c r="F217" s="148" t="s">
        <v>247</v>
      </c>
      <c r="G217" s="63">
        <v>5</v>
      </c>
      <c r="H217" s="64" t="str">
        <f t="shared" si="322"/>
        <v>Ruido</v>
      </c>
      <c r="I217" s="64" t="str">
        <f t="shared" si="323"/>
        <v>Exposición a Ruido</v>
      </c>
      <c r="J217" s="64" t="str">
        <f t="shared" si="324"/>
        <v>Posible enfermedad Ocupacional</v>
      </c>
      <c r="K217" s="78">
        <v>3</v>
      </c>
      <c r="L217" s="78" t="s">
        <v>31</v>
      </c>
      <c r="M217" s="78">
        <f t="shared" si="321"/>
        <v>13</v>
      </c>
      <c r="N217" s="65" t="str">
        <f t="shared" si="272"/>
        <v>Medio</v>
      </c>
      <c r="O217" s="66"/>
      <c r="P217" s="5" t="str">
        <f t="shared" si="266"/>
        <v/>
      </c>
      <c r="Q217" s="66"/>
      <c r="R217" s="5" t="str">
        <f t="shared" si="267"/>
        <v/>
      </c>
      <c r="S217" s="67" t="s">
        <v>302</v>
      </c>
      <c r="T217" s="5">
        <f t="shared" si="268"/>
        <v>0.65</v>
      </c>
      <c r="U217" s="68" t="s">
        <v>411</v>
      </c>
      <c r="V217" s="5">
        <f t="shared" si="269"/>
        <v>0.55000000000000004</v>
      </c>
      <c r="W217" s="5">
        <f t="shared" si="273"/>
        <v>10</v>
      </c>
      <c r="X217" s="5">
        <f t="shared" si="274"/>
        <v>0.55000000000000004</v>
      </c>
      <c r="Y217" s="69" t="s">
        <v>240</v>
      </c>
      <c r="Z217" s="5">
        <f t="shared" si="270"/>
        <v>0.2</v>
      </c>
      <c r="AA217" s="5">
        <f t="shared" si="275"/>
        <v>13</v>
      </c>
      <c r="AB217" s="5">
        <f t="shared" si="276"/>
        <v>0.2</v>
      </c>
      <c r="AC217" s="5">
        <f t="shared" si="306"/>
        <v>13</v>
      </c>
      <c r="AD217" s="5">
        <f t="shared" si="357"/>
        <v>1</v>
      </c>
      <c r="AE217" s="70">
        <f t="shared" si="340"/>
        <v>1</v>
      </c>
      <c r="AF217" s="5" t="str">
        <f t="shared" si="356"/>
        <v>5E</v>
      </c>
      <c r="AG217" s="66">
        <f t="shared" si="341"/>
        <v>25</v>
      </c>
      <c r="AH217" s="65" t="str">
        <f t="shared" si="339"/>
        <v>Bajo</v>
      </c>
      <c r="AI217" s="5" t="str">
        <f t="shared" si="342"/>
        <v>NO SIGNIFICATIVO</v>
      </c>
      <c r="AJ217" s="5" t="s">
        <v>441</v>
      </c>
      <c r="AK217" s="99" t="s">
        <v>382</v>
      </c>
      <c r="AN217" s="71"/>
    </row>
    <row r="218" spans="1:40" ht="409.5">
      <c r="A218" s="97"/>
      <c r="B218" s="227"/>
      <c r="C218" s="227"/>
      <c r="D218" s="227"/>
      <c r="E218" s="237" t="s">
        <v>317</v>
      </c>
      <c r="F218" s="237" t="s">
        <v>332</v>
      </c>
      <c r="G218" s="63">
        <v>33</v>
      </c>
      <c r="H218" s="64" t="str">
        <f t="shared" si="322"/>
        <v xml:space="preserve">Vehículo/equipo Motorizado en Movimiento </v>
      </c>
      <c r="I218" s="64" t="str">
        <f t="shared" si="323"/>
        <v>Atropellamiento - Accidente Vehicular</v>
      </c>
      <c r="J218" s="64" t="str">
        <f t="shared" si="324"/>
        <v>1er Auxilio, lesion leve, lesion moderada, lesion incapacitante, fatalidad</v>
      </c>
      <c r="K218" s="78">
        <v>2</v>
      </c>
      <c r="L218" s="78" t="s">
        <v>31</v>
      </c>
      <c r="M218" s="115">
        <f t="shared" si="321"/>
        <v>8</v>
      </c>
      <c r="N218" s="65" t="str">
        <f t="shared" si="272"/>
        <v>Alto</v>
      </c>
      <c r="O218" s="66"/>
      <c r="P218" s="5" t="str">
        <f t="shared" si="266"/>
        <v/>
      </c>
      <c r="Q218" s="66"/>
      <c r="R218" s="5" t="str">
        <f t="shared" si="267"/>
        <v/>
      </c>
      <c r="S218" s="67" t="s">
        <v>355</v>
      </c>
      <c r="T218" s="5">
        <f t="shared" si="268"/>
        <v>0.65</v>
      </c>
      <c r="U218" s="68" t="s">
        <v>411</v>
      </c>
      <c r="V218" s="5">
        <f t="shared" si="269"/>
        <v>0.55000000000000004</v>
      </c>
      <c r="W218" s="5">
        <f t="shared" si="273"/>
        <v>10</v>
      </c>
      <c r="X218" s="5">
        <f t="shared" si="274"/>
        <v>0.55000000000000004</v>
      </c>
      <c r="Y218" s="69" t="s">
        <v>344</v>
      </c>
      <c r="Z218" s="5">
        <f t="shared" si="270"/>
        <v>0.2</v>
      </c>
      <c r="AA218" s="5">
        <f t="shared" si="275"/>
        <v>13</v>
      </c>
      <c r="AB218" s="5">
        <f t="shared" si="276"/>
        <v>0.2</v>
      </c>
      <c r="AC218" s="5">
        <f t="shared" si="306"/>
        <v>18</v>
      </c>
      <c r="AD218" s="5">
        <f t="shared" si="277"/>
        <v>1</v>
      </c>
      <c r="AE218" s="70">
        <f t="shared" si="340"/>
        <v>1</v>
      </c>
      <c r="AF218" s="5" t="str">
        <f t="shared" si="356"/>
        <v>5E</v>
      </c>
      <c r="AG218" s="66">
        <f t="shared" si="341"/>
        <v>25</v>
      </c>
      <c r="AH218" s="65" t="str">
        <f t="shared" si="339"/>
        <v>Bajo</v>
      </c>
      <c r="AI218" s="5" t="str">
        <f t="shared" si="342"/>
        <v>SIGNIFICATIVO</v>
      </c>
      <c r="AJ218" s="5" t="s">
        <v>441</v>
      </c>
      <c r="AK218" s="99" t="s">
        <v>382</v>
      </c>
      <c r="AN218" s="71"/>
    </row>
    <row r="219" spans="1:40" ht="409.5">
      <c r="A219" s="97"/>
      <c r="B219" s="227"/>
      <c r="C219" s="227"/>
      <c r="D219" s="227"/>
      <c r="E219" s="237"/>
      <c r="F219" s="237"/>
      <c r="G219" s="63">
        <v>41</v>
      </c>
      <c r="H219" s="64" t="str">
        <f t="shared" si="322"/>
        <v>Rocas inestables / talud inestable</v>
      </c>
      <c r="I219" s="64" t="str">
        <f t="shared" si="323"/>
        <v>Caída de rocas; derrumbes, desplomes</v>
      </c>
      <c r="J219" s="64" t="str">
        <f t="shared" si="324"/>
        <v>1er Auxilio, lesion leve, lesion moderada, lesion incapacitante, fatalidad</v>
      </c>
      <c r="K219" s="78">
        <v>2</v>
      </c>
      <c r="L219" s="78" t="s">
        <v>38</v>
      </c>
      <c r="M219" s="115">
        <f t="shared" si="321"/>
        <v>5</v>
      </c>
      <c r="N219" s="65" t="str">
        <f t="shared" si="272"/>
        <v>Alto</v>
      </c>
      <c r="O219" s="66"/>
      <c r="P219" s="5" t="str">
        <f t="shared" si="266"/>
        <v/>
      </c>
      <c r="Q219" s="66"/>
      <c r="R219" s="5" t="str">
        <f t="shared" si="267"/>
        <v/>
      </c>
      <c r="S219" s="67" t="s">
        <v>339</v>
      </c>
      <c r="T219" s="5">
        <f t="shared" si="268"/>
        <v>0.65</v>
      </c>
      <c r="U219" s="68" t="s">
        <v>411</v>
      </c>
      <c r="V219" s="5">
        <f t="shared" si="269"/>
        <v>0.55000000000000004</v>
      </c>
      <c r="W219" s="5">
        <f t="shared" si="273"/>
        <v>10</v>
      </c>
      <c r="X219" s="5">
        <f t="shared" si="274"/>
        <v>0.55000000000000004</v>
      </c>
      <c r="Y219" s="69" t="s">
        <v>344</v>
      </c>
      <c r="Z219" s="5">
        <f t="shared" si="270"/>
        <v>0.2</v>
      </c>
      <c r="AA219" s="5">
        <f t="shared" si="275"/>
        <v>13</v>
      </c>
      <c r="AB219" s="5">
        <f t="shared" si="276"/>
        <v>0.2</v>
      </c>
      <c r="AC219" s="5">
        <f t="shared" si="306"/>
        <v>21</v>
      </c>
      <c r="AD219" s="5">
        <f t="shared" si="277"/>
        <v>1</v>
      </c>
      <c r="AE219" s="70">
        <f t="shared" si="340"/>
        <v>1</v>
      </c>
      <c r="AF219" s="5" t="str">
        <f t="shared" si="356"/>
        <v>5E</v>
      </c>
      <c r="AG219" s="66">
        <f t="shared" si="341"/>
        <v>25</v>
      </c>
      <c r="AH219" s="65" t="str">
        <f t="shared" si="339"/>
        <v>Bajo</v>
      </c>
      <c r="AI219" s="5" t="str">
        <f t="shared" si="342"/>
        <v>SIGNIFICATIVO</v>
      </c>
      <c r="AJ219" s="5" t="s">
        <v>441</v>
      </c>
      <c r="AK219" s="99" t="s">
        <v>382</v>
      </c>
      <c r="AN219" s="71"/>
    </row>
    <row r="220" spans="1:40" ht="409.5">
      <c r="A220" s="97"/>
      <c r="B220" s="227"/>
      <c r="C220" s="227"/>
      <c r="D220" s="227"/>
      <c r="E220" s="237"/>
      <c r="F220" s="237"/>
      <c r="G220" s="63">
        <v>39</v>
      </c>
      <c r="H220" s="64" t="str">
        <f t="shared" si="322"/>
        <v>Orden y limpieza deficiente/Desorden</v>
      </c>
      <c r="I220" s="64" t="str">
        <f t="shared" si="323"/>
        <v>Caída al mismo nivel</v>
      </c>
      <c r="J220" s="64" t="str">
        <f t="shared" si="324"/>
        <v>1er Auxilio, lesion leve, lesion moderada.</v>
      </c>
      <c r="K220" s="78">
        <v>3</v>
      </c>
      <c r="L220" s="78" t="s">
        <v>31</v>
      </c>
      <c r="M220" s="78">
        <f t="shared" si="321"/>
        <v>13</v>
      </c>
      <c r="N220" s="65" t="str">
        <f t="shared" si="272"/>
        <v>Medio</v>
      </c>
      <c r="O220" s="66"/>
      <c r="P220" s="5" t="str">
        <f t="shared" si="266"/>
        <v/>
      </c>
      <c r="Q220" s="66"/>
      <c r="R220" s="5" t="str">
        <f t="shared" si="267"/>
        <v/>
      </c>
      <c r="S220" s="67" t="s">
        <v>301</v>
      </c>
      <c r="T220" s="5">
        <f t="shared" si="268"/>
        <v>0.65</v>
      </c>
      <c r="U220" s="68" t="s">
        <v>411</v>
      </c>
      <c r="V220" s="5">
        <f t="shared" si="269"/>
        <v>0.55000000000000004</v>
      </c>
      <c r="W220" s="5">
        <f t="shared" si="273"/>
        <v>10</v>
      </c>
      <c r="X220" s="5">
        <f t="shared" si="274"/>
        <v>0.55000000000000004</v>
      </c>
      <c r="Y220" s="69" t="s">
        <v>344</v>
      </c>
      <c r="Z220" s="5">
        <f t="shared" si="270"/>
        <v>0.2</v>
      </c>
      <c r="AA220" s="5">
        <f t="shared" si="275"/>
        <v>13</v>
      </c>
      <c r="AB220" s="5">
        <f t="shared" si="276"/>
        <v>0.2</v>
      </c>
      <c r="AC220" s="5">
        <f t="shared" si="306"/>
        <v>13</v>
      </c>
      <c r="AD220" s="5">
        <f t="shared" si="277"/>
        <v>1</v>
      </c>
      <c r="AE220" s="70">
        <f t="shared" si="340"/>
        <v>1</v>
      </c>
      <c r="AF220" s="5" t="str">
        <f t="shared" si="356"/>
        <v>5E</v>
      </c>
      <c r="AG220" s="66">
        <f t="shared" si="341"/>
        <v>25</v>
      </c>
      <c r="AH220" s="65" t="str">
        <f t="shared" si="339"/>
        <v>Bajo</v>
      </c>
      <c r="AI220" s="5" t="str">
        <f t="shared" si="342"/>
        <v>NO SIGNIFICATIVO</v>
      </c>
      <c r="AJ220" s="5" t="s">
        <v>441</v>
      </c>
      <c r="AK220" s="99" t="s">
        <v>382</v>
      </c>
      <c r="AN220" s="71"/>
    </row>
    <row r="221" spans="1:40" ht="409.5">
      <c r="A221" s="97"/>
      <c r="B221" s="227"/>
      <c r="C221" s="227"/>
      <c r="D221" s="227"/>
      <c r="E221" s="237"/>
      <c r="F221" s="237"/>
      <c r="G221" s="63">
        <v>40</v>
      </c>
      <c r="H221" s="64" t="str">
        <f t="shared" si="322"/>
        <v>Vías de acceso/Rampa defectuosa</v>
      </c>
      <c r="I221" s="64" t="str">
        <f t="shared" si="323"/>
        <v>Caída al mismo nivel</v>
      </c>
      <c r="J221" s="64" t="str">
        <f t="shared" si="324"/>
        <v>1er Auxilio, lesion leve, lesion moderada.</v>
      </c>
      <c r="K221" s="78">
        <v>3</v>
      </c>
      <c r="L221" s="78" t="s">
        <v>31</v>
      </c>
      <c r="M221" s="78">
        <f t="shared" si="321"/>
        <v>13</v>
      </c>
      <c r="N221" s="65" t="str">
        <f t="shared" si="272"/>
        <v>Medio</v>
      </c>
      <c r="O221" s="66"/>
      <c r="P221" s="5" t="str">
        <f t="shared" si="266"/>
        <v/>
      </c>
      <c r="Q221" s="66"/>
      <c r="R221" s="5" t="str">
        <f t="shared" si="267"/>
        <v/>
      </c>
      <c r="S221" s="67" t="s">
        <v>301</v>
      </c>
      <c r="T221" s="5">
        <f t="shared" si="268"/>
        <v>0.65</v>
      </c>
      <c r="U221" s="68" t="s">
        <v>411</v>
      </c>
      <c r="V221" s="5">
        <f t="shared" si="269"/>
        <v>0.55000000000000004</v>
      </c>
      <c r="W221" s="5">
        <f t="shared" si="273"/>
        <v>10</v>
      </c>
      <c r="X221" s="5">
        <f t="shared" si="274"/>
        <v>0.55000000000000004</v>
      </c>
      <c r="Y221" s="69" t="s">
        <v>344</v>
      </c>
      <c r="Z221" s="5">
        <f t="shared" si="270"/>
        <v>0.2</v>
      </c>
      <c r="AA221" s="5">
        <f t="shared" si="275"/>
        <v>13</v>
      </c>
      <c r="AB221" s="5">
        <f t="shared" si="276"/>
        <v>0.2</v>
      </c>
      <c r="AC221" s="5">
        <f t="shared" si="306"/>
        <v>13</v>
      </c>
      <c r="AD221" s="5">
        <f t="shared" si="277"/>
        <v>1</v>
      </c>
      <c r="AE221" s="70">
        <f t="shared" si="340"/>
        <v>1</v>
      </c>
      <c r="AF221" s="5" t="str">
        <f t="shared" si="356"/>
        <v>5E</v>
      </c>
      <c r="AG221" s="66">
        <f t="shared" si="341"/>
        <v>25</v>
      </c>
      <c r="AH221" s="65" t="str">
        <f t="shared" si="339"/>
        <v>Bajo</v>
      </c>
      <c r="AI221" s="5" t="str">
        <f t="shared" si="342"/>
        <v>NO SIGNIFICATIVO</v>
      </c>
      <c r="AJ221" s="5" t="s">
        <v>441</v>
      </c>
      <c r="AK221" s="99" t="s">
        <v>382</v>
      </c>
      <c r="AN221" s="71"/>
    </row>
    <row r="222" spans="1:40" ht="409.5">
      <c r="A222" s="97"/>
      <c r="B222" s="227"/>
      <c r="C222" s="227"/>
      <c r="D222" s="227"/>
      <c r="E222" s="237"/>
      <c r="F222" s="237"/>
      <c r="G222" s="63">
        <v>2</v>
      </c>
      <c r="H222" s="64" t="str">
        <f t="shared" si="322"/>
        <v>Iluminación deficiente ó excesiva</v>
      </c>
      <c r="I222" s="64" t="str">
        <f t="shared" si="323"/>
        <v>Exposición a iluminación Deficiente o excesiva (Deslumbramiento)</v>
      </c>
      <c r="J222" s="64" t="str">
        <f t="shared" si="324"/>
        <v>Posible enfermedad No Ocupacional, posible enfermedad ocupacional</v>
      </c>
      <c r="K222" s="78">
        <v>3</v>
      </c>
      <c r="L222" s="78" t="s">
        <v>31</v>
      </c>
      <c r="M222" s="78">
        <f t="shared" si="321"/>
        <v>13</v>
      </c>
      <c r="N222" s="65" t="str">
        <f t="shared" si="272"/>
        <v>Medio</v>
      </c>
      <c r="O222" s="66"/>
      <c r="P222" s="5" t="str">
        <f t="shared" si="266"/>
        <v/>
      </c>
      <c r="Q222" s="66"/>
      <c r="R222" s="5" t="str">
        <f t="shared" si="267"/>
        <v/>
      </c>
      <c r="S222" s="67" t="s">
        <v>303</v>
      </c>
      <c r="T222" s="5">
        <f t="shared" si="268"/>
        <v>0.65</v>
      </c>
      <c r="U222" s="68" t="s">
        <v>411</v>
      </c>
      <c r="V222" s="5">
        <f t="shared" si="269"/>
        <v>0.55000000000000004</v>
      </c>
      <c r="W222" s="5">
        <f t="shared" si="273"/>
        <v>10</v>
      </c>
      <c r="X222" s="5">
        <f t="shared" si="274"/>
        <v>0.55000000000000004</v>
      </c>
      <c r="Y222" s="69" t="s">
        <v>344</v>
      </c>
      <c r="Z222" s="5">
        <f t="shared" si="270"/>
        <v>0.2</v>
      </c>
      <c r="AA222" s="5">
        <f t="shared" si="275"/>
        <v>13</v>
      </c>
      <c r="AB222" s="5">
        <f t="shared" si="276"/>
        <v>0.2</v>
      </c>
      <c r="AC222" s="5">
        <f t="shared" si="306"/>
        <v>13</v>
      </c>
      <c r="AD222" s="5">
        <f t="shared" si="277"/>
        <v>1</v>
      </c>
      <c r="AE222" s="70">
        <f t="shared" si="340"/>
        <v>1</v>
      </c>
      <c r="AF222" s="5" t="str">
        <f t="shared" si="356"/>
        <v>5E</v>
      </c>
      <c r="AG222" s="66">
        <f t="shared" si="341"/>
        <v>25</v>
      </c>
      <c r="AH222" s="65" t="str">
        <f t="shared" si="339"/>
        <v>Bajo</v>
      </c>
      <c r="AI222" s="5" t="str">
        <f t="shared" si="342"/>
        <v>NO SIGNIFICATIVO</v>
      </c>
      <c r="AJ222" s="5" t="s">
        <v>441</v>
      </c>
      <c r="AK222" s="99" t="s">
        <v>382</v>
      </c>
      <c r="AN222" s="71"/>
    </row>
    <row r="223" spans="1:40" ht="409.5">
      <c r="A223" s="97"/>
      <c r="B223" s="227"/>
      <c r="C223" s="227"/>
      <c r="D223" s="227"/>
      <c r="E223" s="237"/>
      <c r="F223" s="237"/>
      <c r="G223" s="63">
        <v>23</v>
      </c>
      <c r="H223" s="64" t="str">
        <f t="shared" si="322"/>
        <v>Fluidos a Presión, Equipo Presurizado</v>
      </c>
      <c r="I223" s="64" t="str">
        <f t="shared" si="323"/>
        <v>Golpeado por fluidos a presión</v>
      </c>
      <c r="J223" s="64" t="str">
        <f t="shared" si="324"/>
        <v>1er Auxilio, lesion leve, lesion moderada, lesion incapacitante, fatalidad</v>
      </c>
      <c r="K223" s="78">
        <v>2</v>
      </c>
      <c r="L223" s="78" t="s">
        <v>31</v>
      </c>
      <c r="M223" s="115">
        <f t="shared" si="321"/>
        <v>8</v>
      </c>
      <c r="N223" s="65" t="str">
        <f t="shared" si="272"/>
        <v>Alto</v>
      </c>
      <c r="O223" s="66"/>
      <c r="P223" s="5" t="str">
        <f t="shared" si="266"/>
        <v/>
      </c>
      <c r="Q223" s="66"/>
      <c r="R223" s="5" t="str">
        <f t="shared" si="267"/>
        <v/>
      </c>
      <c r="S223" s="67"/>
      <c r="T223" s="5" t="str">
        <f t="shared" si="268"/>
        <v/>
      </c>
      <c r="U223" s="68" t="s">
        <v>411</v>
      </c>
      <c r="V223" s="5">
        <f t="shared" si="269"/>
        <v>0.55000000000000004</v>
      </c>
      <c r="W223" s="5">
        <f t="shared" si="273"/>
        <v>10</v>
      </c>
      <c r="X223" s="5">
        <f t="shared" si="274"/>
        <v>0.55000000000000004</v>
      </c>
      <c r="Y223" s="69" t="s">
        <v>344</v>
      </c>
      <c r="Z223" s="5">
        <f t="shared" si="270"/>
        <v>0.2</v>
      </c>
      <c r="AA223" s="5">
        <f t="shared" si="275"/>
        <v>13</v>
      </c>
      <c r="AB223" s="5">
        <f t="shared" si="276"/>
        <v>0.2</v>
      </c>
      <c r="AC223" s="5">
        <f t="shared" si="306"/>
        <v>18</v>
      </c>
      <c r="AD223" s="5">
        <f t="shared" si="277"/>
        <v>6</v>
      </c>
      <c r="AE223" s="70">
        <f t="shared" si="340"/>
        <v>6</v>
      </c>
      <c r="AF223" s="5" t="str">
        <f t="shared" si="356"/>
        <v>3E</v>
      </c>
      <c r="AG223" s="66">
        <f t="shared" si="341"/>
        <v>20</v>
      </c>
      <c r="AH223" s="65" t="str">
        <f t="shared" si="339"/>
        <v>Bajo</v>
      </c>
      <c r="AI223" s="5" t="str">
        <f t="shared" si="342"/>
        <v>SIGNIFICATIVO</v>
      </c>
      <c r="AJ223" s="5" t="s">
        <v>441</v>
      </c>
      <c r="AK223" s="99" t="s">
        <v>382</v>
      </c>
      <c r="AN223" s="71"/>
    </row>
    <row r="224" spans="1:40" ht="409.5">
      <c r="A224" s="97"/>
      <c r="B224" s="227"/>
      <c r="C224" s="227"/>
      <c r="D224" s="227"/>
      <c r="E224" s="237"/>
      <c r="F224" s="237"/>
      <c r="G224" s="63">
        <v>5</v>
      </c>
      <c r="H224" s="64" t="str">
        <f t="shared" si="322"/>
        <v>Ruido</v>
      </c>
      <c r="I224" s="64" t="str">
        <f t="shared" si="323"/>
        <v>Exposición a Ruido</v>
      </c>
      <c r="J224" s="64" t="str">
        <f t="shared" si="324"/>
        <v>Posible enfermedad Ocupacional</v>
      </c>
      <c r="K224" s="78">
        <v>3</v>
      </c>
      <c r="L224" s="78" t="s">
        <v>31</v>
      </c>
      <c r="M224" s="78">
        <f t="shared" si="321"/>
        <v>13</v>
      </c>
      <c r="N224" s="65" t="str">
        <f t="shared" si="272"/>
        <v>Medio</v>
      </c>
      <c r="O224" s="66"/>
      <c r="P224" s="5" t="str">
        <f t="shared" si="266"/>
        <v/>
      </c>
      <c r="Q224" s="66"/>
      <c r="R224" s="5" t="str">
        <f t="shared" si="267"/>
        <v/>
      </c>
      <c r="S224" s="67" t="s">
        <v>302</v>
      </c>
      <c r="T224" s="5">
        <f t="shared" si="268"/>
        <v>0.65</v>
      </c>
      <c r="U224" s="68" t="s">
        <v>411</v>
      </c>
      <c r="V224" s="5">
        <f t="shared" si="269"/>
        <v>0.55000000000000004</v>
      </c>
      <c r="W224" s="5">
        <f t="shared" si="273"/>
        <v>10</v>
      </c>
      <c r="X224" s="5">
        <f t="shared" si="274"/>
        <v>0.55000000000000004</v>
      </c>
      <c r="Y224" s="69" t="s">
        <v>344</v>
      </c>
      <c r="Z224" s="5">
        <f t="shared" si="270"/>
        <v>0.2</v>
      </c>
      <c r="AA224" s="5">
        <f t="shared" si="275"/>
        <v>13</v>
      </c>
      <c r="AB224" s="5">
        <f t="shared" si="276"/>
        <v>0.2</v>
      </c>
      <c r="AC224" s="5">
        <f t="shared" si="306"/>
        <v>13</v>
      </c>
      <c r="AD224" s="5">
        <f t="shared" si="277"/>
        <v>1</v>
      </c>
      <c r="AE224" s="70">
        <f t="shared" si="340"/>
        <v>1</v>
      </c>
      <c r="AF224" s="5" t="str">
        <f t="shared" si="356"/>
        <v>5E</v>
      </c>
      <c r="AG224" s="66">
        <f t="shared" si="341"/>
        <v>25</v>
      </c>
      <c r="AH224" s="65" t="str">
        <f t="shared" si="339"/>
        <v>Bajo</v>
      </c>
      <c r="AI224" s="5" t="str">
        <f t="shared" si="342"/>
        <v>NO SIGNIFICATIVO</v>
      </c>
      <c r="AJ224" s="5" t="s">
        <v>441</v>
      </c>
      <c r="AK224" s="99" t="s">
        <v>382</v>
      </c>
      <c r="AN224" s="71"/>
    </row>
    <row r="225" spans="1:40" ht="409.5">
      <c r="A225" s="97"/>
      <c r="B225" s="227"/>
      <c r="C225" s="227"/>
      <c r="D225" s="227"/>
      <c r="E225" s="237"/>
      <c r="F225" s="237"/>
      <c r="G225" s="63">
        <v>7</v>
      </c>
      <c r="H225" s="64" t="str">
        <f t="shared" si="322"/>
        <v>Ventilación inadecuada</v>
      </c>
      <c r="I225" s="64" t="str">
        <f t="shared" si="323"/>
        <v>Exposición a Ventilación deficiente/inadecuada</v>
      </c>
      <c r="J225" s="64" t="str">
        <f t="shared" si="324"/>
        <v>Posible enfermedad No Ocupacional, posible enfermedad ocupacional</v>
      </c>
      <c r="K225" s="78">
        <v>2</v>
      </c>
      <c r="L225" s="78" t="s">
        <v>31</v>
      </c>
      <c r="M225" s="115">
        <f t="shared" si="321"/>
        <v>8</v>
      </c>
      <c r="N225" s="65" t="str">
        <f t="shared" si="272"/>
        <v>Alto</v>
      </c>
      <c r="O225" s="66"/>
      <c r="P225" s="5" t="str">
        <f t="shared" si="266"/>
        <v/>
      </c>
      <c r="Q225" s="66"/>
      <c r="R225" s="5" t="str">
        <f t="shared" si="267"/>
        <v/>
      </c>
      <c r="S225" s="67" t="s">
        <v>349</v>
      </c>
      <c r="T225" s="5">
        <f t="shared" si="268"/>
        <v>0.65</v>
      </c>
      <c r="U225" s="68" t="s">
        <v>411</v>
      </c>
      <c r="V225" s="5">
        <f t="shared" si="269"/>
        <v>0.55000000000000004</v>
      </c>
      <c r="W225" s="5">
        <f t="shared" si="273"/>
        <v>10</v>
      </c>
      <c r="X225" s="5">
        <f t="shared" si="274"/>
        <v>0.55000000000000004</v>
      </c>
      <c r="Y225" s="69" t="s">
        <v>344</v>
      </c>
      <c r="Z225" s="5">
        <f t="shared" si="270"/>
        <v>0.2</v>
      </c>
      <c r="AA225" s="5">
        <f t="shared" si="275"/>
        <v>13</v>
      </c>
      <c r="AB225" s="5">
        <f t="shared" si="276"/>
        <v>0.2</v>
      </c>
      <c r="AC225" s="5">
        <f t="shared" si="306"/>
        <v>18</v>
      </c>
      <c r="AD225" s="5">
        <f t="shared" si="277"/>
        <v>1</v>
      </c>
      <c r="AE225" s="70">
        <f t="shared" si="340"/>
        <v>1</v>
      </c>
      <c r="AF225" s="5" t="str">
        <f t="shared" si="356"/>
        <v>5E</v>
      </c>
      <c r="AG225" s="66">
        <f t="shared" si="341"/>
        <v>25</v>
      </c>
      <c r="AH225" s="65" t="str">
        <f t="shared" si="339"/>
        <v>Bajo</v>
      </c>
      <c r="AI225" s="5" t="str">
        <f t="shared" si="342"/>
        <v>SIGNIFICATIVO</v>
      </c>
      <c r="AJ225" s="5" t="s">
        <v>441</v>
      </c>
      <c r="AK225" s="99" t="s">
        <v>382</v>
      </c>
      <c r="AN225" s="71"/>
    </row>
    <row r="226" spans="1:40" ht="409.5">
      <c r="A226" s="97"/>
      <c r="B226" s="227"/>
      <c r="C226" s="227"/>
      <c r="D226" s="227"/>
      <c r="E226" s="237"/>
      <c r="F226" s="237"/>
      <c r="G226" s="63">
        <v>67</v>
      </c>
      <c r="H226" s="64" t="str">
        <f t="shared" si="322"/>
        <v>Usar equipos defectuoso</v>
      </c>
      <c r="I226" s="64" t="str">
        <f t="shared" si="323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26" s="64" t="str">
        <f t="shared" si="324"/>
        <v>1er Auxilio, lesion leve, lesion moderada, lesion incapacitante, fatalidad</v>
      </c>
      <c r="K226" s="78">
        <v>2</v>
      </c>
      <c r="L226" s="78" t="s">
        <v>31</v>
      </c>
      <c r="M226" s="115">
        <f t="shared" si="321"/>
        <v>8</v>
      </c>
      <c r="N226" s="65" t="str">
        <f t="shared" si="272"/>
        <v>Alto</v>
      </c>
      <c r="O226" s="66"/>
      <c r="P226" s="5" t="str">
        <f t="shared" si="266"/>
        <v/>
      </c>
      <c r="Q226" s="66"/>
      <c r="R226" s="5" t="str">
        <f t="shared" si="267"/>
        <v/>
      </c>
      <c r="S226" s="67" t="s">
        <v>309</v>
      </c>
      <c r="T226" s="5">
        <f t="shared" si="268"/>
        <v>0.65</v>
      </c>
      <c r="U226" s="68" t="s">
        <v>411</v>
      </c>
      <c r="V226" s="5">
        <f t="shared" si="269"/>
        <v>0.55000000000000004</v>
      </c>
      <c r="W226" s="5">
        <f t="shared" si="273"/>
        <v>10</v>
      </c>
      <c r="X226" s="5">
        <f t="shared" si="274"/>
        <v>0.55000000000000004</v>
      </c>
      <c r="Y226" s="69" t="s">
        <v>344</v>
      </c>
      <c r="Z226" s="5">
        <f t="shared" si="270"/>
        <v>0.2</v>
      </c>
      <c r="AA226" s="5">
        <f t="shared" si="275"/>
        <v>13</v>
      </c>
      <c r="AB226" s="5">
        <f t="shared" si="276"/>
        <v>0.2</v>
      </c>
      <c r="AC226" s="5">
        <f t="shared" si="306"/>
        <v>18</v>
      </c>
      <c r="AD226" s="5">
        <f t="shared" si="277"/>
        <v>1</v>
      </c>
      <c r="AE226" s="70">
        <f t="shared" si="340"/>
        <v>1</v>
      </c>
      <c r="AF226" s="5" t="str">
        <f t="shared" si="356"/>
        <v>5E</v>
      </c>
      <c r="AG226" s="66">
        <f t="shared" si="341"/>
        <v>25</v>
      </c>
      <c r="AH226" s="65" t="str">
        <f t="shared" si="339"/>
        <v>Bajo</v>
      </c>
      <c r="AI226" s="5" t="str">
        <f t="shared" si="342"/>
        <v>SIGNIFICATIVO</v>
      </c>
      <c r="AJ226" s="5" t="s">
        <v>441</v>
      </c>
      <c r="AK226" s="99" t="s">
        <v>382</v>
      </c>
      <c r="AN226" s="71"/>
    </row>
    <row r="227" spans="1:40" ht="409.5">
      <c r="A227" s="97"/>
      <c r="B227" s="227"/>
      <c r="C227" s="227"/>
      <c r="D227" s="227"/>
      <c r="E227" s="237"/>
      <c r="F227" s="237"/>
      <c r="G227" s="63">
        <v>46</v>
      </c>
      <c r="H227" s="64" t="str">
        <f t="shared" si="322"/>
        <v>Explosivos</v>
      </c>
      <c r="I227" s="64" t="str">
        <f t="shared" si="323"/>
        <v>Explosión</v>
      </c>
      <c r="J227" s="64" t="str">
        <f t="shared" si="324"/>
        <v>1er Auxilio, lesion leve, lesion moderada, lesion incapacitante, fatalidad</v>
      </c>
      <c r="K227" s="78">
        <v>2</v>
      </c>
      <c r="L227" s="78" t="s">
        <v>31</v>
      </c>
      <c r="M227" s="115">
        <f t="shared" si="321"/>
        <v>8</v>
      </c>
      <c r="N227" s="65" t="str">
        <f t="shared" si="272"/>
        <v>Alto</v>
      </c>
      <c r="O227" s="66"/>
      <c r="P227" s="5" t="str">
        <f t="shared" si="266"/>
        <v/>
      </c>
      <c r="Q227" s="66"/>
      <c r="R227" s="5" t="str">
        <f t="shared" si="267"/>
        <v/>
      </c>
      <c r="S227" s="67"/>
      <c r="T227" s="5" t="str">
        <f t="shared" si="268"/>
        <v/>
      </c>
      <c r="U227" s="68" t="s">
        <v>411</v>
      </c>
      <c r="V227" s="5">
        <f t="shared" si="269"/>
        <v>0.55000000000000004</v>
      </c>
      <c r="W227" s="5">
        <f t="shared" si="273"/>
        <v>10</v>
      </c>
      <c r="X227" s="5">
        <f t="shared" si="274"/>
        <v>0.55000000000000004</v>
      </c>
      <c r="Y227" s="69" t="s">
        <v>344</v>
      </c>
      <c r="Z227" s="5">
        <f t="shared" si="270"/>
        <v>0.2</v>
      </c>
      <c r="AA227" s="5">
        <f t="shared" si="275"/>
        <v>13</v>
      </c>
      <c r="AB227" s="5">
        <f t="shared" si="276"/>
        <v>0.2</v>
      </c>
      <c r="AC227" s="5">
        <f t="shared" si="306"/>
        <v>18</v>
      </c>
      <c r="AD227" s="5">
        <f t="shared" si="277"/>
        <v>6</v>
      </c>
      <c r="AE227" s="70">
        <f t="shared" si="340"/>
        <v>6</v>
      </c>
      <c r="AF227" s="5" t="str">
        <f t="shared" si="356"/>
        <v>3E</v>
      </c>
      <c r="AG227" s="66">
        <f t="shared" si="341"/>
        <v>20</v>
      </c>
      <c r="AH227" s="65" t="str">
        <f t="shared" si="339"/>
        <v>Bajo</v>
      </c>
      <c r="AI227" s="5" t="str">
        <f t="shared" si="342"/>
        <v>SIGNIFICATIVO</v>
      </c>
      <c r="AJ227" s="5" t="s">
        <v>441</v>
      </c>
      <c r="AK227" s="99" t="s">
        <v>382</v>
      </c>
      <c r="AN227" s="71"/>
    </row>
    <row r="228" spans="1:40" ht="409.5">
      <c r="A228" s="97"/>
      <c r="B228" s="227"/>
      <c r="C228" s="227"/>
      <c r="D228" s="227"/>
      <c r="E228" s="237"/>
      <c r="F228" s="237"/>
      <c r="G228" s="63">
        <v>17</v>
      </c>
      <c r="H228" s="64" t="str">
        <f t="shared" ref="H228" si="358">VLOOKUP(G228,PELIGRO,3,0)</f>
        <v>Movimientos Repetitivos</v>
      </c>
      <c r="I228" s="64" t="str">
        <f t="shared" ref="I228" si="359">VLOOKUP(G228,PELIGRO,5,0)</f>
        <v>Ergonómico por movimiento repetitivo/frecuentes</v>
      </c>
      <c r="J228" s="64" t="str">
        <f t="shared" ref="J228" si="360">VLOOKUP(G228,PELIGRO,7,0)</f>
        <v>1er Auxilio, lesion leve, lesion moderada, posible enfermedad ocupacional.</v>
      </c>
      <c r="K228" s="78">
        <v>3</v>
      </c>
      <c r="L228" s="78" t="s">
        <v>31</v>
      </c>
      <c r="M228" s="78">
        <f t="shared" si="321"/>
        <v>13</v>
      </c>
      <c r="N228" s="65" t="str">
        <f t="shared" ref="N228" si="361">IF(M228="","",IF(AND(OR(M228&gt;16,M228=16),OR(M228&lt;25,M228=25)),"Bajo",IF(AND(OR(M228&gt;9,M228=9),OR(M228&lt;15,M228=15)),"Medio",IF(AND(OR(M228&gt;1,M228=1),OR(M228&lt;8,M228=8)),"Alto"))))</f>
        <v>Medio</v>
      </c>
      <c r="O228" s="66"/>
      <c r="P228" s="5" t="str">
        <f t="shared" ref="P228" si="362">IF(O228="", "",$P$18)</f>
        <v/>
      </c>
      <c r="Q228" s="66"/>
      <c r="R228" s="5" t="str">
        <f t="shared" ref="R228" si="363">IF(Q228="", "",$R$18)</f>
        <v/>
      </c>
      <c r="S228" s="67" t="s">
        <v>304</v>
      </c>
      <c r="T228" s="5">
        <f t="shared" ref="T228" si="364">IF(S228="", "",$T$18)</f>
        <v>0.65</v>
      </c>
      <c r="U228" s="68" t="s">
        <v>411</v>
      </c>
      <c r="V228" s="5">
        <f t="shared" ref="V228" si="365">IF(U228="", "",X228)</f>
        <v>0.55000000000000004</v>
      </c>
      <c r="W228" s="5">
        <f t="shared" ref="W228" si="366">IF(U228="","",LEN(U228)-LEN(SUBSTITUTE(U228,"•","")))</f>
        <v>10</v>
      </c>
      <c r="X228" s="5">
        <f t="shared" ref="X228" si="367">IF(W228="","",IF(W228=1,0.25,IF(AND(OR(W228&gt;2,W228=2),OR(W228&lt;4,W228=4)),0.4,IF(OR(W228&gt;5,W228=5),0.55))))</f>
        <v>0.55000000000000004</v>
      </c>
      <c r="Y228" s="69" t="s">
        <v>344</v>
      </c>
      <c r="Z228" s="5">
        <f t="shared" ref="Z228" si="368">IF(Y228="", "",AB228)</f>
        <v>0.2</v>
      </c>
      <c r="AA228" s="5">
        <f t="shared" ref="AA228" si="369">IF(Y228="","",LEN(Y228)-LEN(SUBSTITUTE(Y228,"•","")))</f>
        <v>13</v>
      </c>
      <c r="AB228" s="5">
        <f t="shared" ref="AB228" si="370">IF(AA228="","",IF(AA228=1,0.05,IF(AND(OR(AA228&gt;2,AA228=2),OR(AA228&lt;4,AA228=4)),0.12,IF(OR(AA228&gt;5,AA228=5),0.2))))</f>
        <v>0.2</v>
      </c>
      <c r="AC228" s="5">
        <f t="shared" si="306"/>
        <v>13</v>
      </c>
      <c r="AD228" s="5">
        <f t="shared" si="277"/>
        <v>1</v>
      </c>
      <c r="AE228" s="70">
        <f t="shared" si="340"/>
        <v>1</v>
      </c>
      <c r="AF228" s="5" t="str">
        <f t="shared" si="356"/>
        <v>5E</v>
      </c>
      <c r="AG228" s="66">
        <f t="shared" si="341"/>
        <v>25</v>
      </c>
      <c r="AH228" s="65" t="str">
        <f t="shared" si="339"/>
        <v>Bajo</v>
      </c>
      <c r="AI228" s="5" t="str">
        <f t="shared" si="342"/>
        <v>NO SIGNIFICATIVO</v>
      </c>
      <c r="AJ228" s="5" t="s">
        <v>441</v>
      </c>
      <c r="AK228" s="99" t="s">
        <v>382</v>
      </c>
      <c r="AN228" s="71"/>
    </row>
    <row r="229" spans="1:40" ht="409.5">
      <c r="A229" s="97"/>
      <c r="B229" s="227"/>
      <c r="C229" s="227"/>
      <c r="D229" s="227"/>
      <c r="E229" s="237"/>
      <c r="F229" s="237"/>
      <c r="G229" s="63">
        <v>21</v>
      </c>
      <c r="H229" s="64" t="str">
        <f t="shared" ref="H229:H232" si="371">VLOOKUP(G229,PELIGRO,3,0)</f>
        <v>Vibración cuerpo completo</v>
      </c>
      <c r="I229" s="64" t="str">
        <f t="shared" ref="I229:I232" si="372">VLOOKUP(G229,PELIGRO,5,0)</f>
        <v>Ergonómico por vibración mecánica</v>
      </c>
      <c r="J229" s="64" t="str">
        <f t="shared" ref="J229:J232" si="373">VLOOKUP(G229,PELIGRO,7,0)</f>
        <v>1er Auxilio, lesion leve, lesion moderada, posible enfermedad ocupacional.</v>
      </c>
      <c r="K229" s="78">
        <v>3</v>
      </c>
      <c r="L229" s="78" t="s">
        <v>31</v>
      </c>
      <c r="M229" s="78">
        <f t="shared" si="321"/>
        <v>13</v>
      </c>
      <c r="N229" s="65" t="str">
        <f t="shared" ref="N229:N232" si="374">IF(M229="","",IF(AND(OR(M229&gt;16,M229=16),OR(M229&lt;25,M229=25)),"Bajo",IF(AND(OR(M229&gt;9,M229=9),OR(M229&lt;15,M229=15)),"Medio",IF(AND(OR(M229&gt;1,M229=1),OR(M229&lt;8,M229=8)),"Alto"))))</f>
        <v>Medio</v>
      </c>
      <c r="O229" s="66"/>
      <c r="P229" s="5" t="str">
        <f t="shared" ref="P229:P232" si="375">IF(O229="", "",$P$18)</f>
        <v/>
      </c>
      <c r="Q229" s="66"/>
      <c r="R229" s="5" t="str">
        <f t="shared" ref="R229:R232" si="376">IF(Q229="", "",$R$18)</f>
        <v/>
      </c>
      <c r="S229" s="67" t="s">
        <v>304</v>
      </c>
      <c r="T229" s="5">
        <f t="shared" ref="T229:T232" si="377">IF(S229="", "",$T$18)</f>
        <v>0.65</v>
      </c>
      <c r="U229" s="68" t="s">
        <v>411</v>
      </c>
      <c r="V229" s="5">
        <f t="shared" ref="V229:V232" si="378">IF(U229="", "",X229)</f>
        <v>0.55000000000000004</v>
      </c>
      <c r="W229" s="5">
        <f t="shared" ref="W229:W232" si="379">IF(U229="","",LEN(U229)-LEN(SUBSTITUTE(U229,"•","")))</f>
        <v>10</v>
      </c>
      <c r="X229" s="5">
        <f t="shared" ref="X229:X232" si="380">IF(W229="","",IF(W229=1,0.25,IF(AND(OR(W229&gt;2,W229=2),OR(W229&lt;4,W229=4)),0.4,IF(OR(W229&gt;5,W229=5),0.55))))</f>
        <v>0.55000000000000004</v>
      </c>
      <c r="Y229" s="69" t="s">
        <v>344</v>
      </c>
      <c r="Z229" s="5">
        <f t="shared" ref="Z229:Z232" si="381">IF(Y229="", "",AB229)</f>
        <v>0.2</v>
      </c>
      <c r="AA229" s="5">
        <f t="shared" ref="AA229:AA232" si="382">IF(Y229="","",LEN(Y229)-LEN(SUBSTITUTE(Y229,"•","")))</f>
        <v>13</v>
      </c>
      <c r="AB229" s="5">
        <f t="shared" ref="AB229:AB232" si="383">IF(AA229="","",IF(AA229=1,0.05,IF(AND(OR(AA229&gt;2,AA229=2),OR(AA229&lt;4,AA229=4)),0.12,IF(OR(AA229&gt;5,AA229=5),0.2))))</f>
        <v>0.2</v>
      </c>
      <c r="AC229" s="5">
        <f t="shared" si="306"/>
        <v>13</v>
      </c>
      <c r="AD229" s="5">
        <f t="shared" si="277"/>
        <v>1</v>
      </c>
      <c r="AE229" s="70">
        <f t="shared" si="340"/>
        <v>1</v>
      </c>
      <c r="AF229" s="5" t="str">
        <f t="shared" si="356"/>
        <v>5E</v>
      </c>
      <c r="AG229" s="66">
        <f t="shared" si="341"/>
        <v>25</v>
      </c>
      <c r="AH229" s="65" t="str">
        <f t="shared" si="339"/>
        <v>Bajo</v>
      </c>
      <c r="AI229" s="5" t="str">
        <f t="shared" si="342"/>
        <v>NO SIGNIFICATIVO</v>
      </c>
      <c r="AJ229" s="5" t="s">
        <v>441</v>
      </c>
      <c r="AK229" s="99" t="s">
        <v>382</v>
      </c>
      <c r="AN229" s="71"/>
    </row>
    <row r="230" spans="1:40" ht="409.5">
      <c r="A230" s="97"/>
      <c r="B230" s="227"/>
      <c r="C230" s="227"/>
      <c r="D230" s="227"/>
      <c r="E230" s="237"/>
      <c r="F230" s="237"/>
      <c r="G230" s="63">
        <v>22</v>
      </c>
      <c r="H230" s="64" t="str">
        <f t="shared" si="371"/>
        <v>Carga suspendida</v>
      </c>
      <c r="I230" s="64" t="str">
        <f t="shared" si="372"/>
        <v>Golpeado por caída de carga</v>
      </c>
      <c r="J230" s="64" t="str">
        <f t="shared" si="373"/>
        <v>1er Auxilio, lesion leve, lesion moderada, lesion incapacitante, fatalidad</v>
      </c>
      <c r="K230" s="78">
        <v>3</v>
      </c>
      <c r="L230" s="78" t="s">
        <v>31</v>
      </c>
      <c r="M230" s="78">
        <f t="shared" si="321"/>
        <v>13</v>
      </c>
      <c r="N230" s="65" t="str">
        <f t="shared" si="374"/>
        <v>Medio</v>
      </c>
      <c r="O230" s="66"/>
      <c r="P230" s="5" t="str">
        <f t="shared" si="375"/>
        <v/>
      </c>
      <c r="Q230" s="66"/>
      <c r="R230" s="5" t="str">
        <f t="shared" si="376"/>
        <v/>
      </c>
      <c r="S230" s="67" t="s">
        <v>354</v>
      </c>
      <c r="T230" s="5">
        <f t="shared" si="377"/>
        <v>0.65</v>
      </c>
      <c r="U230" s="68" t="s">
        <v>411</v>
      </c>
      <c r="V230" s="5">
        <f t="shared" si="378"/>
        <v>0.55000000000000004</v>
      </c>
      <c r="W230" s="5">
        <f t="shared" si="379"/>
        <v>10</v>
      </c>
      <c r="X230" s="5">
        <f t="shared" si="380"/>
        <v>0.55000000000000004</v>
      </c>
      <c r="Y230" s="69" t="s">
        <v>344</v>
      </c>
      <c r="Z230" s="5">
        <f t="shared" si="381"/>
        <v>0.2</v>
      </c>
      <c r="AA230" s="5">
        <f t="shared" si="382"/>
        <v>13</v>
      </c>
      <c r="AB230" s="5">
        <f t="shared" si="383"/>
        <v>0.2</v>
      </c>
      <c r="AC230" s="5">
        <f t="shared" si="306"/>
        <v>13</v>
      </c>
      <c r="AD230" s="5">
        <f t="shared" si="277"/>
        <v>1</v>
      </c>
      <c r="AE230" s="70">
        <f t="shared" si="340"/>
        <v>1</v>
      </c>
      <c r="AF230" s="5" t="str">
        <f t="shared" si="356"/>
        <v>5E</v>
      </c>
      <c r="AG230" s="66">
        <f t="shared" si="341"/>
        <v>25</v>
      </c>
      <c r="AH230" s="65" t="str">
        <f t="shared" si="339"/>
        <v>Bajo</v>
      </c>
      <c r="AI230" s="5" t="str">
        <f t="shared" si="342"/>
        <v>NO SIGNIFICATIVO</v>
      </c>
      <c r="AJ230" s="5" t="s">
        <v>441</v>
      </c>
      <c r="AK230" s="99" t="s">
        <v>382</v>
      </c>
      <c r="AN230" s="71"/>
    </row>
    <row r="231" spans="1:40" ht="409.5">
      <c r="A231" s="97"/>
      <c r="B231" s="227"/>
      <c r="C231" s="227"/>
      <c r="D231" s="227"/>
      <c r="E231" s="237"/>
      <c r="F231" s="237"/>
      <c r="G231" s="63">
        <v>31</v>
      </c>
      <c r="H231" s="64" t="str">
        <f t="shared" si="371"/>
        <v>Superficies Punzo Cortantes</v>
      </c>
      <c r="I231" s="64" t="str">
        <f t="shared" si="372"/>
        <v>Contacto con superficies punto cortantes</v>
      </c>
      <c r="J231" s="64" t="str">
        <f t="shared" si="373"/>
        <v>1er Auxilio, lesion leve, lesion moderada, lesion incapacitante, fatalidad</v>
      </c>
      <c r="K231" s="78">
        <v>3</v>
      </c>
      <c r="L231" s="78" t="s">
        <v>31</v>
      </c>
      <c r="M231" s="78">
        <f t="shared" si="321"/>
        <v>13</v>
      </c>
      <c r="N231" s="65" t="str">
        <f t="shared" si="374"/>
        <v>Medio</v>
      </c>
      <c r="O231" s="66"/>
      <c r="P231" s="5" t="str">
        <f t="shared" si="375"/>
        <v/>
      </c>
      <c r="Q231" s="66"/>
      <c r="R231" s="5" t="str">
        <f t="shared" si="376"/>
        <v/>
      </c>
      <c r="S231" s="67" t="s">
        <v>301</v>
      </c>
      <c r="T231" s="5">
        <f t="shared" si="377"/>
        <v>0.65</v>
      </c>
      <c r="U231" s="68" t="s">
        <v>411</v>
      </c>
      <c r="V231" s="5">
        <f t="shared" si="378"/>
        <v>0.55000000000000004</v>
      </c>
      <c r="W231" s="5">
        <f t="shared" si="379"/>
        <v>10</v>
      </c>
      <c r="X231" s="5">
        <f t="shared" si="380"/>
        <v>0.55000000000000004</v>
      </c>
      <c r="Y231" s="69" t="s">
        <v>344</v>
      </c>
      <c r="Z231" s="5">
        <f t="shared" si="381"/>
        <v>0.2</v>
      </c>
      <c r="AA231" s="5">
        <f t="shared" si="382"/>
        <v>13</v>
      </c>
      <c r="AB231" s="5">
        <f t="shared" si="383"/>
        <v>0.2</v>
      </c>
      <c r="AC231" s="5">
        <f t="shared" si="306"/>
        <v>13</v>
      </c>
      <c r="AD231" s="5">
        <f t="shared" si="277"/>
        <v>1</v>
      </c>
      <c r="AE231" s="70">
        <f t="shared" si="340"/>
        <v>1</v>
      </c>
      <c r="AF231" s="5" t="str">
        <f t="shared" si="356"/>
        <v>5E</v>
      </c>
      <c r="AG231" s="66">
        <f t="shared" si="341"/>
        <v>25</v>
      </c>
      <c r="AH231" s="65" t="str">
        <f t="shared" si="339"/>
        <v>Bajo</v>
      </c>
      <c r="AI231" s="5" t="str">
        <f t="shared" si="342"/>
        <v>NO SIGNIFICATIVO</v>
      </c>
      <c r="AJ231" s="5" t="s">
        <v>441</v>
      </c>
      <c r="AK231" s="99" t="s">
        <v>382</v>
      </c>
      <c r="AN231" s="71"/>
    </row>
    <row r="232" spans="1:40" ht="409.5">
      <c r="A232" s="97"/>
      <c r="B232" s="227"/>
      <c r="C232" s="227"/>
      <c r="D232" s="227"/>
      <c r="E232" s="237"/>
      <c r="F232" s="237"/>
      <c r="G232" s="63">
        <v>38</v>
      </c>
      <c r="H232" s="64" t="str">
        <f t="shared" si="371"/>
        <v>Obstáculos en el piso</v>
      </c>
      <c r="I232" s="64" t="str">
        <f t="shared" si="372"/>
        <v>Caída al mismo nivel</v>
      </c>
      <c r="J232" s="64" t="str">
        <f t="shared" si="373"/>
        <v>1er Auxilio, lesion leve, lesion moderada.</v>
      </c>
      <c r="K232" s="78">
        <v>3</v>
      </c>
      <c r="L232" s="78" t="s">
        <v>31</v>
      </c>
      <c r="M232" s="78">
        <f t="shared" si="321"/>
        <v>13</v>
      </c>
      <c r="N232" s="65" t="str">
        <f t="shared" si="374"/>
        <v>Medio</v>
      </c>
      <c r="O232" s="66"/>
      <c r="P232" s="5" t="str">
        <f t="shared" si="375"/>
        <v/>
      </c>
      <c r="Q232" s="66"/>
      <c r="R232" s="5" t="str">
        <f t="shared" si="376"/>
        <v/>
      </c>
      <c r="S232" s="67"/>
      <c r="T232" s="5" t="str">
        <f t="shared" si="377"/>
        <v/>
      </c>
      <c r="U232" s="68" t="s">
        <v>411</v>
      </c>
      <c r="V232" s="5">
        <f t="shared" si="378"/>
        <v>0.55000000000000004</v>
      </c>
      <c r="W232" s="5">
        <f t="shared" si="379"/>
        <v>10</v>
      </c>
      <c r="X232" s="5">
        <f t="shared" si="380"/>
        <v>0.55000000000000004</v>
      </c>
      <c r="Y232" s="69" t="s">
        <v>344</v>
      </c>
      <c r="Z232" s="5">
        <f t="shared" si="381"/>
        <v>0.2</v>
      </c>
      <c r="AA232" s="5">
        <f t="shared" si="382"/>
        <v>13</v>
      </c>
      <c r="AB232" s="5">
        <f t="shared" si="383"/>
        <v>0.2</v>
      </c>
      <c r="AC232" s="5">
        <f t="shared" si="306"/>
        <v>13</v>
      </c>
      <c r="AD232" s="5">
        <f t="shared" si="277"/>
        <v>5</v>
      </c>
      <c r="AE232" s="70">
        <f t="shared" si="340"/>
        <v>5</v>
      </c>
      <c r="AF232" s="5" t="str">
        <f t="shared" si="356"/>
        <v>4D</v>
      </c>
      <c r="AG232" s="66">
        <f t="shared" si="341"/>
        <v>21</v>
      </c>
      <c r="AH232" s="65" t="str">
        <f t="shared" si="339"/>
        <v>Bajo</v>
      </c>
      <c r="AI232" s="5" t="str">
        <f t="shared" si="342"/>
        <v>NO SIGNIFICATIVO</v>
      </c>
      <c r="AJ232" s="5" t="s">
        <v>441</v>
      </c>
      <c r="AK232" s="99" t="s">
        <v>382</v>
      </c>
      <c r="AN232" s="71"/>
    </row>
    <row r="233" spans="1:40" ht="409.5">
      <c r="A233" s="97"/>
      <c r="B233" s="227"/>
      <c r="C233" s="227"/>
      <c r="D233" s="227"/>
      <c r="E233" s="237"/>
      <c r="F233" s="237"/>
      <c r="G233" s="63">
        <v>42</v>
      </c>
      <c r="H233" s="64" t="str">
        <f t="shared" ref="H233:H237" si="384">VLOOKUP(G233,PELIGRO,3,0)</f>
        <v>Material disparado</v>
      </c>
      <c r="I233" s="64" t="str">
        <f t="shared" ref="I233:I237" si="385">VLOOKUP(G233,PELIGRO,5,0)</f>
        <v>Caída al mismo nivel</v>
      </c>
      <c r="J233" s="64" t="str">
        <f t="shared" ref="J233:J237" si="386">VLOOKUP(G233,PELIGRO,7,0)</f>
        <v>2do Auxilio, lesion leve, lesion moderada, lesion incapacitante, fatalidad</v>
      </c>
      <c r="K233" s="78">
        <v>3</v>
      </c>
      <c r="L233" s="78" t="s">
        <v>31</v>
      </c>
      <c r="M233" s="78">
        <f t="shared" si="321"/>
        <v>13</v>
      </c>
      <c r="N233" s="65" t="str">
        <f t="shared" ref="N233:N237" si="387">IF(M233="","",IF(AND(OR(M233&gt;16,M233=16),OR(M233&lt;25,M233=25)),"Bajo",IF(AND(OR(M233&gt;9,M233=9),OR(M233&lt;15,M233=15)),"Medio",IF(AND(OR(M233&gt;1,M233=1),OR(M233&lt;8,M233=8)),"Alto"))))</f>
        <v>Medio</v>
      </c>
      <c r="O233" s="66"/>
      <c r="P233" s="5" t="str">
        <f t="shared" ref="P233:P237" si="388">IF(O233="", "",$P$18)</f>
        <v/>
      </c>
      <c r="Q233" s="66"/>
      <c r="R233" s="5" t="str">
        <f t="shared" ref="R233:R237" si="389">IF(Q233="", "",$R$18)</f>
        <v/>
      </c>
      <c r="S233" s="67"/>
      <c r="T233" s="5" t="str">
        <f t="shared" ref="T233:T237" si="390">IF(S233="", "",$T$18)</f>
        <v/>
      </c>
      <c r="U233" s="68" t="s">
        <v>411</v>
      </c>
      <c r="V233" s="5">
        <f t="shared" ref="V233:V237" si="391">IF(U233="", "",X233)</f>
        <v>0.55000000000000004</v>
      </c>
      <c r="W233" s="5">
        <f t="shared" ref="W233:W237" si="392">IF(U233="","",LEN(U233)-LEN(SUBSTITUTE(U233,"•","")))</f>
        <v>10</v>
      </c>
      <c r="X233" s="5">
        <f t="shared" ref="X233:X237" si="393">IF(W233="","",IF(W233=1,0.25,IF(AND(OR(W233&gt;2,W233=2),OR(W233&lt;4,W233=4)),0.4,IF(OR(W233&gt;5,W233=5),0.55))))</f>
        <v>0.55000000000000004</v>
      </c>
      <c r="Y233" s="69" t="s">
        <v>344</v>
      </c>
      <c r="Z233" s="5">
        <f t="shared" ref="Z233:Z237" si="394">IF(Y233="", "",AB233)</f>
        <v>0.2</v>
      </c>
      <c r="AA233" s="5">
        <f t="shared" ref="AA233:AA237" si="395">IF(Y233="","",LEN(Y233)-LEN(SUBSTITUTE(Y233,"•","")))</f>
        <v>13</v>
      </c>
      <c r="AB233" s="5">
        <f t="shared" ref="AB233:AB237" si="396">IF(AA233="","",IF(AA233=1,0.05,IF(AND(OR(AA233&gt;2,AA233=2),OR(AA233&lt;4,AA233=4)),0.12,IF(OR(AA233&gt;5,AA233=5),0.2))))</f>
        <v>0.2</v>
      </c>
      <c r="AC233" s="5">
        <f t="shared" si="306"/>
        <v>13</v>
      </c>
      <c r="AD233" s="5">
        <f t="shared" si="277"/>
        <v>5</v>
      </c>
      <c r="AE233" s="70">
        <f t="shared" si="340"/>
        <v>5</v>
      </c>
      <c r="AF233" s="5" t="str">
        <f t="shared" si="356"/>
        <v>4D</v>
      </c>
      <c r="AG233" s="66">
        <f t="shared" si="341"/>
        <v>21</v>
      </c>
      <c r="AH233" s="65" t="str">
        <f t="shared" si="339"/>
        <v>Bajo</v>
      </c>
      <c r="AI233" s="5" t="str">
        <f t="shared" si="342"/>
        <v>NO SIGNIFICATIVO</v>
      </c>
      <c r="AJ233" s="5" t="s">
        <v>441</v>
      </c>
      <c r="AK233" s="99" t="s">
        <v>382</v>
      </c>
      <c r="AN233" s="71"/>
    </row>
    <row r="234" spans="1:40" ht="409.5">
      <c r="A234" s="97"/>
      <c r="B234" s="227"/>
      <c r="C234" s="227"/>
      <c r="D234" s="227"/>
      <c r="E234" s="237"/>
      <c r="F234" s="237"/>
      <c r="G234" s="63">
        <v>44</v>
      </c>
      <c r="H234" s="64" t="str">
        <f t="shared" si="384"/>
        <v>Espacio abierto sin bloqueo</v>
      </c>
      <c r="I234" s="64" t="str">
        <f t="shared" si="385"/>
        <v>Caída a distinto nivel</v>
      </c>
      <c r="J234" s="64" t="str">
        <f t="shared" si="386"/>
        <v>1er Auxilio, lesion leve, lesion moderada, lesion incapacitante, fatalidad</v>
      </c>
      <c r="K234" s="78">
        <v>2</v>
      </c>
      <c r="L234" s="78" t="s">
        <v>31</v>
      </c>
      <c r="M234" s="115">
        <f t="shared" si="321"/>
        <v>8</v>
      </c>
      <c r="N234" s="65" t="str">
        <f t="shared" si="387"/>
        <v>Alto</v>
      </c>
      <c r="O234" s="66"/>
      <c r="P234" s="5" t="str">
        <f t="shared" si="388"/>
        <v/>
      </c>
      <c r="Q234" s="66"/>
      <c r="R234" s="5" t="str">
        <f t="shared" si="389"/>
        <v/>
      </c>
      <c r="S234" s="67" t="s">
        <v>340</v>
      </c>
      <c r="T234" s="5">
        <f t="shared" si="390"/>
        <v>0.65</v>
      </c>
      <c r="U234" s="68" t="s">
        <v>411</v>
      </c>
      <c r="V234" s="5">
        <f t="shared" si="391"/>
        <v>0.55000000000000004</v>
      </c>
      <c r="W234" s="5">
        <f t="shared" si="392"/>
        <v>10</v>
      </c>
      <c r="X234" s="5">
        <f t="shared" si="393"/>
        <v>0.55000000000000004</v>
      </c>
      <c r="Y234" s="69" t="s">
        <v>344</v>
      </c>
      <c r="Z234" s="5">
        <f t="shared" si="394"/>
        <v>0.2</v>
      </c>
      <c r="AA234" s="5">
        <f t="shared" si="395"/>
        <v>13</v>
      </c>
      <c r="AB234" s="5">
        <f t="shared" si="396"/>
        <v>0.2</v>
      </c>
      <c r="AC234" s="5">
        <f t="shared" si="306"/>
        <v>18</v>
      </c>
      <c r="AD234" s="5">
        <f t="shared" ref="AD234:AD238" si="397">ROUND(IF(COUNT(P234,R234,T234,V234,Z234)=0,"", IF(  (MAX(P234,R234,T234,V234,Z234)+ (0.5*(SUM(P234,R234,T234,V234,Z234)-MAX(P234,R234,T234,V234,Z234))))&gt;0.951, (1-0.95)*AC234,(1-( (MAX(P234,R234,T234,V234,Z234))+0.5*(SUM(P234,R234,T234,V234,Z234)-MAX(P234,R234,T234,V234,Z234))))*AC234)),0)</f>
        <v>1</v>
      </c>
      <c r="AE234" s="70">
        <f t="shared" si="340"/>
        <v>1</v>
      </c>
      <c r="AF234" s="5" t="str">
        <f t="shared" si="356"/>
        <v>5E</v>
      </c>
      <c r="AG234" s="66">
        <f t="shared" si="341"/>
        <v>25</v>
      </c>
      <c r="AH234" s="65" t="str">
        <f t="shared" si="339"/>
        <v>Bajo</v>
      </c>
      <c r="AI234" s="5" t="str">
        <f t="shared" si="342"/>
        <v>SIGNIFICATIVO</v>
      </c>
      <c r="AJ234" s="5" t="s">
        <v>441</v>
      </c>
      <c r="AK234" s="99" t="s">
        <v>382</v>
      </c>
      <c r="AN234" s="71"/>
    </row>
    <row r="235" spans="1:40" ht="409.5">
      <c r="A235" s="97"/>
      <c r="B235" s="227"/>
      <c r="C235" s="227"/>
      <c r="D235" s="227"/>
      <c r="E235" s="237"/>
      <c r="F235" s="237"/>
      <c r="G235" s="63">
        <v>63</v>
      </c>
      <c r="H235" s="64" t="str">
        <f t="shared" si="384"/>
        <v>Omisión de asegurar</v>
      </c>
      <c r="I235" s="64" t="str">
        <f t="shared" si="385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35" s="64" t="str">
        <f t="shared" si="386"/>
        <v>1er Auxilio, lesion leve, lesion moderada, lesion incapacitante, fatalidad</v>
      </c>
      <c r="K235" s="78">
        <v>2</v>
      </c>
      <c r="L235" s="78" t="s">
        <v>31</v>
      </c>
      <c r="M235" s="115">
        <f t="shared" si="321"/>
        <v>8</v>
      </c>
      <c r="N235" s="65" t="str">
        <f t="shared" si="387"/>
        <v>Alto</v>
      </c>
      <c r="O235" s="66"/>
      <c r="P235" s="5" t="str">
        <f t="shared" si="388"/>
        <v/>
      </c>
      <c r="Q235" s="66"/>
      <c r="R235" s="5" t="str">
        <f t="shared" si="389"/>
        <v/>
      </c>
      <c r="S235" s="67" t="s">
        <v>358</v>
      </c>
      <c r="T235" s="5">
        <f t="shared" si="390"/>
        <v>0.65</v>
      </c>
      <c r="U235" s="68" t="s">
        <v>411</v>
      </c>
      <c r="V235" s="5">
        <f t="shared" si="391"/>
        <v>0.55000000000000004</v>
      </c>
      <c r="W235" s="5">
        <f t="shared" si="392"/>
        <v>10</v>
      </c>
      <c r="X235" s="5">
        <f t="shared" si="393"/>
        <v>0.55000000000000004</v>
      </c>
      <c r="Y235" s="69" t="s">
        <v>344</v>
      </c>
      <c r="Z235" s="5">
        <f t="shared" si="394"/>
        <v>0.2</v>
      </c>
      <c r="AA235" s="5">
        <f t="shared" si="395"/>
        <v>13</v>
      </c>
      <c r="AB235" s="5">
        <f t="shared" si="396"/>
        <v>0.2</v>
      </c>
      <c r="AC235" s="5">
        <f t="shared" si="306"/>
        <v>18</v>
      </c>
      <c r="AD235" s="5">
        <f t="shared" si="397"/>
        <v>1</v>
      </c>
      <c r="AE235" s="70">
        <f t="shared" si="340"/>
        <v>1</v>
      </c>
      <c r="AF235" s="5" t="str">
        <f t="shared" si="356"/>
        <v>5E</v>
      </c>
      <c r="AG235" s="66">
        <f t="shared" si="341"/>
        <v>25</v>
      </c>
      <c r="AH235" s="65" t="str">
        <f t="shared" si="339"/>
        <v>Bajo</v>
      </c>
      <c r="AI235" s="5" t="str">
        <f t="shared" si="342"/>
        <v>SIGNIFICATIVO</v>
      </c>
      <c r="AJ235" s="5" t="s">
        <v>441</v>
      </c>
      <c r="AK235" s="99" t="s">
        <v>382</v>
      </c>
      <c r="AN235" s="71"/>
    </row>
    <row r="236" spans="1:40" ht="409.5">
      <c r="A236" s="97"/>
      <c r="B236" s="227"/>
      <c r="C236" s="227"/>
      <c r="D236" s="227"/>
      <c r="E236" s="237"/>
      <c r="F236" s="237"/>
      <c r="G236" s="63">
        <v>68</v>
      </c>
      <c r="H236" s="64" t="str">
        <f t="shared" ref="H236" si="398">VLOOKUP(G236,PELIGRO,3,0)</f>
        <v>Transportar herramientas/materiales de manera incorrecta</v>
      </c>
      <c r="I236" s="64" t="str">
        <f t="shared" ref="I236" si="399">VLOOKUP(G236,PELIGRO,5,0)</f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36" s="64" t="str">
        <f t="shared" ref="J236" si="400">VLOOKUP(G236,PELIGRO,7,0)</f>
        <v>1er Auxilio, lesion leve, lesion moderada, lesion incapacitante, fatalidad</v>
      </c>
      <c r="K236" s="78">
        <v>3</v>
      </c>
      <c r="L236" s="78" t="s">
        <v>31</v>
      </c>
      <c r="M236" s="78">
        <f t="shared" si="321"/>
        <v>13</v>
      </c>
      <c r="N236" s="65" t="str">
        <f t="shared" ref="N236" si="401">IF(M236="","",IF(AND(OR(M236&gt;16,M236=16),OR(M236&lt;25,M236=25)),"Bajo",IF(AND(OR(M236&gt;9,M236=9),OR(M236&lt;15,M236=15)),"Medio",IF(AND(OR(M236&gt;1,M236=1),OR(M236&lt;8,M236=8)),"Alto"))))</f>
        <v>Medio</v>
      </c>
      <c r="O236" s="66"/>
      <c r="P236" s="5" t="str">
        <f t="shared" ref="P236" si="402">IF(O236="", "",$P$18)</f>
        <v/>
      </c>
      <c r="Q236" s="66"/>
      <c r="R236" s="5" t="str">
        <f t="shared" ref="R236" si="403">IF(Q236="", "",$R$18)</f>
        <v/>
      </c>
      <c r="S236" s="67"/>
      <c r="T236" s="5" t="str">
        <f t="shared" ref="T236" si="404">IF(S236="", "",$T$18)</f>
        <v/>
      </c>
      <c r="U236" s="68" t="s">
        <v>411</v>
      </c>
      <c r="V236" s="5">
        <f t="shared" ref="V236" si="405">IF(U236="", "",X236)</f>
        <v>0.55000000000000004</v>
      </c>
      <c r="W236" s="5">
        <f t="shared" ref="W236" si="406">IF(U236="","",LEN(U236)-LEN(SUBSTITUTE(U236,"•","")))</f>
        <v>10</v>
      </c>
      <c r="X236" s="5">
        <f t="shared" ref="X236" si="407">IF(W236="","",IF(W236=1,0.25,IF(AND(OR(W236&gt;2,W236=2),OR(W236&lt;4,W236=4)),0.4,IF(OR(W236&gt;5,W236=5),0.55))))</f>
        <v>0.55000000000000004</v>
      </c>
      <c r="Y236" s="69" t="s">
        <v>344</v>
      </c>
      <c r="Z236" s="5">
        <f t="shared" ref="Z236" si="408">IF(Y236="", "",AB236)</f>
        <v>0.2</v>
      </c>
      <c r="AA236" s="5">
        <f t="shared" ref="AA236" si="409">IF(Y236="","",LEN(Y236)-LEN(SUBSTITUTE(Y236,"•","")))</f>
        <v>13</v>
      </c>
      <c r="AB236" s="5">
        <f t="shared" ref="AB236" si="410">IF(AA236="","",IF(AA236=1,0.05,IF(AND(OR(AA236&gt;2,AA236=2),OR(AA236&lt;4,AA236=4)),0.12,IF(OR(AA236&gt;5,AA236=5),0.2))))</f>
        <v>0.2</v>
      </c>
      <c r="AC236" s="5">
        <f t="shared" si="306"/>
        <v>13</v>
      </c>
      <c r="AD236" s="5">
        <f t="shared" si="397"/>
        <v>5</v>
      </c>
      <c r="AE236" s="70">
        <f t="shared" si="340"/>
        <v>5</v>
      </c>
      <c r="AF236" s="5" t="str">
        <f t="shared" si="356"/>
        <v>4D</v>
      </c>
      <c r="AG236" s="66">
        <f t="shared" si="341"/>
        <v>21</v>
      </c>
      <c r="AH236" s="65" t="str">
        <f t="shared" si="339"/>
        <v>Bajo</v>
      </c>
      <c r="AI236" s="5" t="str">
        <f t="shared" si="342"/>
        <v>NO SIGNIFICATIVO</v>
      </c>
      <c r="AJ236" s="5" t="s">
        <v>441</v>
      </c>
      <c r="AK236" s="99" t="s">
        <v>382</v>
      </c>
      <c r="AN236" s="71"/>
    </row>
    <row r="237" spans="1:40" ht="409.5">
      <c r="A237" s="97"/>
      <c r="B237" s="227"/>
      <c r="C237" s="227"/>
      <c r="D237" s="227"/>
      <c r="E237" s="237"/>
      <c r="F237" s="237"/>
      <c r="G237" s="63">
        <v>70</v>
      </c>
      <c r="H237" s="64" t="str">
        <f t="shared" si="384"/>
        <v>Apilar/Almacenar inadecuadamente</v>
      </c>
      <c r="I237" s="64" t="str">
        <f t="shared" si="385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37" s="64" t="str">
        <f t="shared" si="386"/>
        <v>1er Auxilio, lesion leve, lesion moderada, lesion incapacitante, fatalidad</v>
      </c>
      <c r="K237" s="78">
        <v>3</v>
      </c>
      <c r="L237" s="78" t="s">
        <v>31</v>
      </c>
      <c r="M237" s="78">
        <f t="shared" si="321"/>
        <v>13</v>
      </c>
      <c r="N237" s="65" t="str">
        <f t="shared" si="387"/>
        <v>Medio</v>
      </c>
      <c r="O237" s="66"/>
      <c r="P237" s="5" t="str">
        <f t="shared" si="388"/>
        <v/>
      </c>
      <c r="Q237" s="66"/>
      <c r="R237" s="5" t="str">
        <f t="shared" si="389"/>
        <v/>
      </c>
      <c r="S237" s="67"/>
      <c r="T237" s="5" t="str">
        <f t="shared" si="390"/>
        <v/>
      </c>
      <c r="U237" s="68" t="s">
        <v>411</v>
      </c>
      <c r="V237" s="5">
        <f t="shared" si="391"/>
        <v>0.55000000000000004</v>
      </c>
      <c r="W237" s="5">
        <f t="shared" si="392"/>
        <v>10</v>
      </c>
      <c r="X237" s="5">
        <f t="shared" si="393"/>
        <v>0.55000000000000004</v>
      </c>
      <c r="Y237" s="69" t="s">
        <v>344</v>
      </c>
      <c r="Z237" s="5">
        <f t="shared" si="394"/>
        <v>0.2</v>
      </c>
      <c r="AA237" s="5">
        <f t="shared" si="395"/>
        <v>13</v>
      </c>
      <c r="AB237" s="5">
        <f t="shared" si="396"/>
        <v>0.2</v>
      </c>
      <c r="AC237" s="5">
        <f t="shared" si="306"/>
        <v>13</v>
      </c>
      <c r="AD237" s="5">
        <f t="shared" si="397"/>
        <v>5</v>
      </c>
      <c r="AE237" s="70">
        <f t="shared" si="340"/>
        <v>5</v>
      </c>
      <c r="AF237" s="5" t="str">
        <f t="shared" si="356"/>
        <v>4D</v>
      </c>
      <c r="AG237" s="66">
        <f t="shared" si="341"/>
        <v>21</v>
      </c>
      <c r="AH237" s="65" t="str">
        <f t="shared" si="339"/>
        <v>Bajo</v>
      </c>
      <c r="AI237" s="5" t="str">
        <f t="shared" si="342"/>
        <v>NO SIGNIFICATIVO</v>
      </c>
      <c r="AJ237" s="5" t="s">
        <v>441</v>
      </c>
      <c r="AK237" s="99" t="s">
        <v>382</v>
      </c>
      <c r="AN237" s="71"/>
    </row>
    <row r="238" spans="1:40" ht="409.5">
      <c r="A238" s="97"/>
      <c r="B238" s="227"/>
      <c r="C238" s="227"/>
      <c r="D238" s="227"/>
      <c r="E238" s="237"/>
      <c r="F238" s="237"/>
      <c r="G238" s="63">
        <v>8</v>
      </c>
      <c r="H238" s="64" t="str">
        <f t="shared" si="322"/>
        <v>Polvo /Material Particulado)</v>
      </c>
      <c r="I238" s="64" t="str">
        <f t="shared" si="323"/>
        <v>Inhalación de Polvo /Material Particulado), Contacto de la Vista con sustancias o agentes dañinos.</v>
      </c>
      <c r="J238" s="64" t="str">
        <f t="shared" si="324"/>
        <v>1er Auxilio, lesion leve, lesion moderada, posible enfermedad no ocupacional, posible enfermedad ocupacional</v>
      </c>
      <c r="K238" s="78">
        <v>3</v>
      </c>
      <c r="L238" s="78" t="s">
        <v>31</v>
      </c>
      <c r="M238" s="78">
        <f t="shared" si="321"/>
        <v>13</v>
      </c>
      <c r="N238" s="65" t="str">
        <f t="shared" si="272"/>
        <v>Medio</v>
      </c>
      <c r="O238" s="66"/>
      <c r="P238" s="5" t="str">
        <f t="shared" si="266"/>
        <v/>
      </c>
      <c r="Q238" s="66"/>
      <c r="R238" s="5" t="str">
        <f t="shared" si="267"/>
        <v/>
      </c>
      <c r="S238" s="67" t="s">
        <v>350</v>
      </c>
      <c r="T238" s="5">
        <f t="shared" si="268"/>
        <v>0.65</v>
      </c>
      <c r="U238" s="68" t="s">
        <v>411</v>
      </c>
      <c r="V238" s="5">
        <f t="shared" si="269"/>
        <v>0.55000000000000004</v>
      </c>
      <c r="W238" s="5">
        <f t="shared" si="273"/>
        <v>10</v>
      </c>
      <c r="X238" s="5">
        <f t="shared" si="274"/>
        <v>0.55000000000000004</v>
      </c>
      <c r="Y238" s="69" t="s">
        <v>344</v>
      </c>
      <c r="Z238" s="5">
        <f t="shared" si="270"/>
        <v>0.2</v>
      </c>
      <c r="AA238" s="5">
        <f t="shared" si="275"/>
        <v>13</v>
      </c>
      <c r="AB238" s="5">
        <f t="shared" si="276"/>
        <v>0.2</v>
      </c>
      <c r="AC238" s="5">
        <f t="shared" si="306"/>
        <v>13</v>
      </c>
      <c r="AD238" s="5">
        <f t="shared" si="397"/>
        <v>1</v>
      </c>
      <c r="AE238" s="70">
        <f t="shared" si="340"/>
        <v>1</v>
      </c>
      <c r="AF238" s="5" t="str">
        <f t="shared" si="356"/>
        <v>5E</v>
      </c>
      <c r="AG238" s="66">
        <f t="shared" si="341"/>
        <v>25</v>
      </c>
      <c r="AH238" s="65" t="str">
        <f t="shared" si="339"/>
        <v>Bajo</v>
      </c>
      <c r="AI238" s="5" t="str">
        <f t="shared" si="342"/>
        <v>NO SIGNIFICATIVO</v>
      </c>
      <c r="AJ238" s="5" t="s">
        <v>441</v>
      </c>
      <c r="AK238" s="99" t="s">
        <v>382</v>
      </c>
      <c r="AN238" s="71"/>
    </row>
    <row r="239" spans="1:40" ht="409.5">
      <c r="A239" s="97"/>
      <c r="B239" s="227"/>
      <c r="C239" s="227"/>
      <c r="D239" s="227"/>
      <c r="E239" s="237"/>
      <c r="F239" s="237"/>
      <c r="G239" s="63">
        <v>50</v>
      </c>
      <c r="H239" s="64" t="str">
        <f t="shared" si="322"/>
        <v>Equipos o instalaciones eléctricas energizadas</v>
      </c>
      <c r="I239" s="64" t="str">
        <f t="shared" si="323"/>
        <v>Contacto directo / indirecto / inducción con energía eléctrica</v>
      </c>
      <c r="J239" s="64" t="str">
        <f t="shared" si="324"/>
        <v>1er Auxilio, lesion leve, lesion moderada, posible enfermedad ocupacional, fatalidad</v>
      </c>
      <c r="K239" s="78">
        <v>2</v>
      </c>
      <c r="L239" s="78" t="s">
        <v>31</v>
      </c>
      <c r="M239" s="115">
        <f t="shared" si="321"/>
        <v>8</v>
      </c>
      <c r="N239" s="65" t="str">
        <f t="shared" si="272"/>
        <v>Alto</v>
      </c>
      <c r="O239" s="66"/>
      <c r="P239" s="5" t="str">
        <f t="shared" si="266"/>
        <v/>
      </c>
      <c r="Q239" s="66"/>
      <c r="R239" s="5" t="str">
        <f t="shared" si="267"/>
        <v/>
      </c>
      <c r="S239" s="67" t="s">
        <v>360</v>
      </c>
      <c r="T239" s="5">
        <f t="shared" si="268"/>
        <v>0.65</v>
      </c>
      <c r="U239" s="68" t="s">
        <v>411</v>
      </c>
      <c r="V239" s="5">
        <f t="shared" si="269"/>
        <v>0.55000000000000004</v>
      </c>
      <c r="W239" s="5">
        <f t="shared" si="273"/>
        <v>10</v>
      </c>
      <c r="X239" s="5">
        <f t="shared" si="274"/>
        <v>0.55000000000000004</v>
      </c>
      <c r="Y239" s="69" t="s">
        <v>344</v>
      </c>
      <c r="Z239" s="5">
        <f t="shared" si="270"/>
        <v>0.2</v>
      </c>
      <c r="AA239" s="5">
        <f t="shared" si="275"/>
        <v>13</v>
      </c>
      <c r="AB239" s="5">
        <f t="shared" si="276"/>
        <v>0.2</v>
      </c>
      <c r="AC239" s="5">
        <f t="shared" si="306"/>
        <v>18</v>
      </c>
      <c r="AD239" s="5">
        <f t="shared" si="277"/>
        <v>1</v>
      </c>
      <c r="AE239" s="70">
        <f t="shared" si="340"/>
        <v>1</v>
      </c>
      <c r="AF239" s="5" t="str">
        <f t="shared" si="356"/>
        <v>5E</v>
      </c>
      <c r="AG239" s="66">
        <f t="shared" si="341"/>
        <v>25</v>
      </c>
      <c r="AH239" s="65" t="str">
        <f t="shared" si="339"/>
        <v>Bajo</v>
      </c>
      <c r="AI239" s="5" t="str">
        <f t="shared" si="342"/>
        <v>SIGNIFICATIVO</v>
      </c>
      <c r="AJ239" s="5" t="s">
        <v>441</v>
      </c>
      <c r="AK239" s="99" t="s">
        <v>382</v>
      </c>
    </row>
    <row r="240" spans="1:40" ht="409.5">
      <c r="A240" s="97"/>
      <c r="B240" s="227"/>
      <c r="C240" s="227"/>
      <c r="D240" s="227"/>
      <c r="E240" s="237" t="s">
        <v>317</v>
      </c>
      <c r="F240" s="237" t="s">
        <v>333</v>
      </c>
      <c r="G240" s="63">
        <v>33</v>
      </c>
      <c r="H240" s="64" t="str">
        <f t="shared" si="322"/>
        <v xml:space="preserve">Vehículo/equipo Motorizado en Movimiento </v>
      </c>
      <c r="I240" s="64" t="str">
        <f t="shared" si="323"/>
        <v>Atropellamiento - Accidente Vehicular</v>
      </c>
      <c r="J240" s="64" t="str">
        <f t="shared" si="324"/>
        <v>1er Auxilio, lesion leve, lesion moderada, lesion incapacitante, fatalidad</v>
      </c>
      <c r="K240" s="78">
        <v>2</v>
      </c>
      <c r="L240" s="78" t="s">
        <v>31</v>
      </c>
      <c r="M240" s="115">
        <f t="shared" si="321"/>
        <v>8</v>
      </c>
      <c r="N240" s="65" t="str">
        <f t="shared" si="272"/>
        <v>Alto</v>
      </c>
      <c r="O240" s="66"/>
      <c r="P240" s="5" t="str">
        <f t="shared" si="266"/>
        <v/>
      </c>
      <c r="Q240" s="66"/>
      <c r="R240" s="5" t="str">
        <f t="shared" si="267"/>
        <v/>
      </c>
      <c r="S240" s="67" t="s">
        <v>355</v>
      </c>
      <c r="T240" s="5">
        <f t="shared" si="268"/>
        <v>0.65</v>
      </c>
      <c r="U240" s="68" t="s">
        <v>411</v>
      </c>
      <c r="V240" s="5">
        <f t="shared" si="269"/>
        <v>0.55000000000000004</v>
      </c>
      <c r="W240" s="5">
        <f t="shared" si="273"/>
        <v>10</v>
      </c>
      <c r="X240" s="5">
        <f t="shared" si="274"/>
        <v>0.55000000000000004</v>
      </c>
      <c r="Y240" s="69" t="s">
        <v>240</v>
      </c>
      <c r="Z240" s="5">
        <f t="shared" si="270"/>
        <v>0.2</v>
      </c>
      <c r="AA240" s="5">
        <f t="shared" si="275"/>
        <v>13</v>
      </c>
      <c r="AB240" s="5">
        <f t="shared" si="276"/>
        <v>0.2</v>
      </c>
      <c r="AC240" s="5">
        <f t="shared" si="306"/>
        <v>18</v>
      </c>
      <c r="AD240" s="5">
        <f t="shared" si="277"/>
        <v>1</v>
      </c>
      <c r="AE240" s="70">
        <f t="shared" si="340"/>
        <v>1</v>
      </c>
      <c r="AF240" s="5" t="str">
        <f t="shared" si="356"/>
        <v>5E</v>
      </c>
      <c r="AG240" s="66">
        <f t="shared" si="341"/>
        <v>25</v>
      </c>
      <c r="AH240" s="65" t="str">
        <f t="shared" si="339"/>
        <v>Bajo</v>
      </c>
      <c r="AI240" s="5" t="str">
        <f t="shared" si="342"/>
        <v>SIGNIFICATIVO</v>
      </c>
      <c r="AJ240" s="5" t="s">
        <v>441</v>
      </c>
      <c r="AK240" s="99" t="s">
        <v>382</v>
      </c>
    </row>
    <row r="241" spans="1:40" ht="409.5">
      <c r="A241" s="97"/>
      <c r="B241" s="227"/>
      <c r="C241" s="227"/>
      <c r="D241" s="227"/>
      <c r="E241" s="237"/>
      <c r="F241" s="237"/>
      <c r="G241" s="63">
        <v>41</v>
      </c>
      <c r="H241" s="64" t="str">
        <f t="shared" si="322"/>
        <v>Rocas inestables / talud inestable</v>
      </c>
      <c r="I241" s="64" t="str">
        <f t="shared" si="323"/>
        <v>Caída de rocas; derrumbes, desplomes</v>
      </c>
      <c r="J241" s="64" t="str">
        <f t="shared" si="324"/>
        <v>1er Auxilio, lesion leve, lesion moderada, lesion incapacitante, fatalidad</v>
      </c>
      <c r="K241" s="78">
        <v>2</v>
      </c>
      <c r="L241" s="78" t="s">
        <v>38</v>
      </c>
      <c r="M241" s="115">
        <f t="shared" si="321"/>
        <v>5</v>
      </c>
      <c r="N241" s="65" t="str">
        <f t="shared" si="272"/>
        <v>Alto</v>
      </c>
      <c r="O241" s="66"/>
      <c r="P241" s="5" t="str">
        <f t="shared" si="266"/>
        <v/>
      </c>
      <c r="Q241" s="66"/>
      <c r="R241" s="5" t="str">
        <f t="shared" si="267"/>
        <v/>
      </c>
      <c r="S241" s="67" t="s">
        <v>339</v>
      </c>
      <c r="T241" s="5">
        <f t="shared" si="268"/>
        <v>0.65</v>
      </c>
      <c r="U241" s="68" t="s">
        <v>411</v>
      </c>
      <c r="V241" s="5">
        <f t="shared" si="269"/>
        <v>0.55000000000000004</v>
      </c>
      <c r="W241" s="5">
        <f t="shared" si="273"/>
        <v>10</v>
      </c>
      <c r="X241" s="5">
        <f t="shared" si="274"/>
        <v>0.55000000000000004</v>
      </c>
      <c r="Y241" s="69" t="s">
        <v>240</v>
      </c>
      <c r="Z241" s="5">
        <f t="shared" si="270"/>
        <v>0.2</v>
      </c>
      <c r="AA241" s="5">
        <f t="shared" si="275"/>
        <v>13</v>
      </c>
      <c r="AB241" s="5">
        <f t="shared" si="276"/>
        <v>0.2</v>
      </c>
      <c r="AC241" s="5">
        <f t="shared" si="306"/>
        <v>21</v>
      </c>
      <c r="AD241" s="5">
        <f t="shared" si="277"/>
        <v>1</v>
      </c>
      <c r="AE241" s="70">
        <f t="shared" si="340"/>
        <v>1</v>
      </c>
      <c r="AF241" s="5" t="str">
        <f t="shared" si="356"/>
        <v>5E</v>
      </c>
      <c r="AG241" s="66">
        <f t="shared" si="341"/>
        <v>25</v>
      </c>
      <c r="AH241" s="65" t="str">
        <f t="shared" si="339"/>
        <v>Bajo</v>
      </c>
      <c r="AI241" s="5" t="str">
        <f t="shared" si="342"/>
        <v>SIGNIFICATIVO</v>
      </c>
      <c r="AJ241" s="5" t="s">
        <v>441</v>
      </c>
      <c r="AK241" s="99" t="s">
        <v>382</v>
      </c>
    </row>
    <row r="242" spans="1:40" ht="409.5">
      <c r="A242" s="97"/>
      <c r="B242" s="227"/>
      <c r="C242" s="227"/>
      <c r="D242" s="227"/>
      <c r="E242" s="237"/>
      <c r="F242" s="237"/>
      <c r="G242" s="63">
        <v>39</v>
      </c>
      <c r="H242" s="64" t="str">
        <f t="shared" si="322"/>
        <v>Orden y limpieza deficiente/Desorden</v>
      </c>
      <c r="I242" s="64" t="str">
        <f t="shared" si="323"/>
        <v>Caída al mismo nivel</v>
      </c>
      <c r="J242" s="64" t="str">
        <f t="shared" si="324"/>
        <v>1er Auxilio, lesion leve, lesion moderada.</v>
      </c>
      <c r="K242" s="78">
        <v>3</v>
      </c>
      <c r="L242" s="78" t="s">
        <v>31</v>
      </c>
      <c r="M242" s="78">
        <f t="shared" si="321"/>
        <v>13</v>
      </c>
      <c r="N242" s="65" t="str">
        <f t="shared" si="272"/>
        <v>Medio</v>
      </c>
      <c r="O242" s="66"/>
      <c r="P242" s="5" t="str">
        <f t="shared" si="266"/>
        <v/>
      </c>
      <c r="Q242" s="66"/>
      <c r="R242" s="5" t="str">
        <f t="shared" si="267"/>
        <v/>
      </c>
      <c r="S242" s="67" t="s">
        <v>301</v>
      </c>
      <c r="T242" s="5">
        <f t="shared" si="268"/>
        <v>0.65</v>
      </c>
      <c r="U242" s="68" t="s">
        <v>411</v>
      </c>
      <c r="V242" s="5">
        <f t="shared" si="269"/>
        <v>0.55000000000000004</v>
      </c>
      <c r="W242" s="5">
        <f t="shared" si="273"/>
        <v>10</v>
      </c>
      <c r="X242" s="5">
        <f t="shared" si="274"/>
        <v>0.55000000000000004</v>
      </c>
      <c r="Y242" s="69" t="s">
        <v>240</v>
      </c>
      <c r="Z242" s="5">
        <f t="shared" si="270"/>
        <v>0.2</v>
      </c>
      <c r="AA242" s="5">
        <f t="shared" si="275"/>
        <v>13</v>
      </c>
      <c r="AB242" s="5">
        <f t="shared" si="276"/>
        <v>0.2</v>
      </c>
      <c r="AC242" s="5">
        <f t="shared" si="306"/>
        <v>13</v>
      </c>
      <c r="AD242" s="5">
        <f t="shared" si="277"/>
        <v>1</v>
      </c>
      <c r="AE242" s="70">
        <f t="shared" si="340"/>
        <v>1</v>
      </c>
      <c r="AF242" s="5" t="str">
        <f t="shared" si="356"/>
        <v>5E</v>
      </c>
      <c r="AG242" s="66">
        <f t="shared" si="341"/>
        <v>25</v>
      </c>
      <c r="AH242" s="65" t="str">
        <f t="shared" si="339"/>
        <v>Bajo</v>
      </c>
      <c r="AI242" s="5" t="str">
        <f t="shared" si="342"/>
        <v>NO SIGNIFICATIVO</v>
      </c>
      <c r="AJ242" s="5" t="s">
        <v>441</v>
      </c>
      <c r="AK242" s="99" t="s">
        <v>382</v>
      </c>
    </row>
    <row r="243" spans="1:40" ht="409.5">
      <c r="A243" s="97"/>
      <c r="B243" s="227"/>
      <c r="C243" s="227"/>
      <c r="D243" s="227"/>
      <c r="E243" s="237"/>
      <c r="F243" s="237"/>
      <c r="G243" s="63">
        <v>40</v>
      </c>
      <c r="H243" s="64" t="str">
        <f t="shared" si="322"/>
        <v>Vías de acceso/Rampa defectuosa</v>
      </c>
      <c r="I243" s="64" t="str">
        <f t="shared" si="323"/>
        <v>Caída al mismo nivel</v>
      </c>
      <c r="J243" s="64" t="str">
        <f t="shared" si="324"/>
        <v>1er Auxilio, lesion leve, lesion moderada.</v>
      </c>
      <c r="K243" s="78">
        <v>3</v>
      </c>
      <c r="L243" s="78" t="s">
        <v>31</v>
      </c>
      <c r="M243" s="78">
        <f t="shared" si="321"/>
        <v>13</v>
      </c>
      <c r="N243" s="65" t="str">
        <f t="shared" si="272"/>
        <v>Medio</v>
      </c>
      <c r="O243" s="66"/>
      <c r="P243" s="5" t="str">
        <f t="shared" si="266"/>
        <v/>
      </c>
      <c r="Q243" s="66"/>
      <c r="R243" s="5" t="str">
        <f t="shared" si="267"/>
        <v/>
      </c>
      <c r="S243" s="67" t="s">
        <v>301</v>
      </c>
      <c r="T243" s="5">
        <f t="shared" si="268"/>
        <v>0.65</v>
      </c>
      <c r="U243" s="68" t="s">
        <v>411</v>
      </c>
      <c r="V243" s="5">
        <f t="shared" si="269"/>
        <v>0.55000000000000004</v>
      </c>
      <c r="W243" s="5">
        <f t="shared" si="273"/>
        <v>10</v>
      </c>
      <c r="X243" s="5">
        <f t="shared" si="274"/>
        <v>0.55000000000000004</v>
      </c>
      <c r="Y243" s="69" t="s">
        <v>240</v>
      </c>
      <c r="Z243" s="5">
        <f t="shared" si="270"/>
        <v>0.2</v>
      </c>
      <c r="AA243" s="5">
        <f t="shared" si="275"/>
        <v>13</v>
      </c>
      <c r="AB243" s="5">
        <f t="shared" si="276"/>
        <v>0.2</v>
      </c>
      <c r="AC243" s="5">
        <f t="shared" si="306"/>
        <v>13</v>
      </c>
      <c r="AD243" s="5">
        <f t="shared" si="277"/>
        <v>1</v>
      </c>
      <c r="AE243" s="70">
        <f t="shared" si="340"/>
        <v>1</v>
      </c>
      <c r="AF243" s="5" t="str">
        <f t="shared" si="356"/>
        <v>5E</v>
      </c>
      <c r="AG243" s="66">
        <f t="shared" si="341"/>
        <v>25</v>
      </c>
      <c r="AH243" s="65" t="str">
        <f t="shared" si="339"/>
        <v>Bajo</v>
      </c>
      <c r="AI243" s="5" t="str">
        <f t="shared" si="342"/>
        <v>NO SIGNIFICATIVO</v>
      </c>
      <c r="AJ243" s="5" t="s">
        <v>441</v>
      </c>
      <c r="AK243" s="99" t="s">
        <v>382</v>
      </c>
    </row>
    <row r="244" spans="1:40" ht="409.5">
      <c r="A244" s="97"/>
      <c r="B244" s="227"/>
      <c r="C244" s="227"/>
      <c r="D244" s="227"/>
      <c r="E244" s="237"/>
      <c r="F244" s="237"/>
      <c r="G244" s="63">
        <v>2</v>
      </c>
      <c r="H244" s="64" t="str">
        <f t="shared" si="322"/>
        <v>Iluminación deficiente ó excesiva</v>
      </c>
      <c r="I244" s="64" t="str">
        <f t="shared" si="323"/>
        <v>Exposición a iluminación Deficiente o excesiva (Deslumbramiento)</v>
      </c>
      <c r="J244" s="64" t="str">
        <f t="shared" si="324"/>
        <v>Posible enfermedad No Ocupacional, posible enfermedad ocupacional</v>
      </c>
      <c r="K244" s="78">
        <v>3</v>
      </c>
      <c r="L244" s="78" t="s">
        <v>31</v>
      </c>
      <c r="M244" s="78">
        <f t="shared" si="321"/>
        <v>13</v>
      </c>
      <c r="N244" s="65" t="str">
        <f t="shared" si="272"/>
        <v>Medio</v>
      </c>
      <c r="O244" s="66"/>
      <c r="P244" s="5" t="str">
        <f t="shared" si="266"/>
        <v/>
      </c>
      <c r="Q244" s="66"/>
      <c r="R244" s="5" t="str">
        <f t="shared" si="267"/>
        <v/>
      </c>
      <c r="S244" s="67" t="s">
        <v>303</v>
      </c>
      <c r="T244" s="5">
        <f t="shared" si="268"/>
        <v>0.65</v>
      </c>
      <c r="U244" s="68" t="s">
        <v>411</v>
      </c>
      <c r="V244" s="5">
        <f t="shared" si="269"/>
        <v>0.55000000000000004</v>
      </c>
      <c r="W244" s="5">
        <f t="shared" si="273"/>
        <v>10</v>
      </c>
      <c r="X244" s="5">
        <f t="shared" si="274"/>
        <v>0.55000000000000004</v>
      </c>
      <c r="Y244" s="69" t="s">
        <v>240</v>
      </c>
      <c r="Z244" s="5">
        <f t="shared" si="270"/>
        <v>0.2</v>
      </c>
      <c r="AA244" s="5">
        <f t="shared" si="275"/>
        <v>13</v>
      </c>
      <c r="AB244" s="5">
        <f t="shared" si="276"/>
        <v>0.2</v>
      </c>
      <c r="AC244" s="5">
        <f t="shared" si="306"/>
        <v>13</v>
      </c>
      <c r="AD244" s="5">
        <f t="shared" si="277"/>
        <v>1</v>
      </c>
      <c r="AE244" s="70">
        <f t="shared" si="340"/>
        <v>1</v>
      </c>
      <c r="AF244" s="5" t="str">
        <f t="shared" si="356"/>
        <v>5E</v>
      </c>
      <c r="AG244" s="66">
        <f t="shared" si="341"/>
        <v>25</v>
      </c>
      <c r="AH244" s="65" t="str">
        <f t="shared" si="339"/>
        <v>Bajo</v>
      </c>
      <c r="AI244" s="5" t="str">
        <f t="shared" si="342"/>
        <v>NO SIGNIFICATIVO</v>
      </c>
      <c r="AJ244" s="5" t="s">
        <v>441</v>
      </c>
      <c r="AK244" s="99" t="s">
        <v>382</v>
      </c>
    </row>
    <row r="245" spans="1:40" ht="409.5">
      <c r="A245" s="97"/>
      <c r="B245" s="227"/>
      <c r="C245" s="227"/>
      <c r="D245" s="227"/>
      <c r="E245" s="237"/>
      <c r="F245" s="237"/>
      <c r="G245" s="63">
        <v>23</v>
      </c>
      <c r="H245" s="64" t="str">
        <f t="shared" si="322"/>
        <v>Fluidos a Presión, Equipo Presurizado</v>
      </c>
      <c r="I245" s="64" t="str">
        <f t="shared" si="323"/>
        <v>Golpeado por fluidos a presión</v>
      </c>
      <c r="J245" s="64" t="str">
        <f t="shared" si="324"/>
        <v>1er Auxilio, lesion leve, lesion moderada, lesion incapacitante, fatalidad</v>
      </c>
      <c r="K245" s="78">
        <v>2</v>
      </c>
      <c r="L245" s="78" t="s">
        <v>31</v>
      </c>
      <c r="M245" s="115">
        <f t="shared" si="321"/>
        <v>8</v>
      </c>
      <c r="N245" s="65" t="str">
        <f t="shared" si="272"/>
        <v>Alto</v>
      </c>
      <c r="O245" s="66"/>
      <c r="P245" s="5" t="str">
        <f t="shared" si="266"/>
        <v/>
      </c>
      <c r="Q245" s="66"/>
      <c r="R245" s="5" t="str">
        <f t="shared" si="267"/>
        <v/>
      </c>
      <c r="S245" s="67"/>
      <c r="T245" s="5" t="str">
        <f t="shared" si="268"/>
        <v/>
      </c>
      <c r="U245" s="68" t="s">
        <v>411</v>
      </c>
      <c r="V245" s="5">
        <f t="shared" si="269"/>
        <v>0.55000000000000004</v>
      </c>
      <c r="W245" s="5">
        <f t="shared" si="273"/>
        <v>10</v>
      </c>
      <c r="X245" s="5">
        <f t="shared" si="274"/>
        <v>0.55000000000000004</v>
      </c>
      <c r="Y245" s="69" t="s">
        <v>240</v>
      </c>
      <c r="Z245" s="5">
        <f t="shared" si="270"/>
        <v>0.2</v>
      </c>
      <c r="AA245" s="5">
        <f t="shared" si="275"/>
        <v>13</v>
      </c>
      <c r="AB245" s="5">
        <f t="shared" si="276"/>
        <v>0.2</v>
      </c>
      <c r="AC245" s="5">
        <f t="shared" si="306"/>
        <v>18</v>
      </c>
      <c r="AD245" s="5">
        <f t="shared" si="277"/>
        <v>6</v>
      </c>
      <c r="AE245" s="70">
        <f t="shared" si="340"/>
        <v>6</v>
      </c>
      <c r="AF245" s="5" t="str">
        <f t="shared" si="356"/>
        <v>3E</v>
      </c>
      <c r="AG245" s="66">
        <f t="shared" si="341"/>
        <v>20</v>
      </c>
      <c r="AH245" s="65" t="str">
        <f t="shared" si="339"/>
        <v>Bajo</v>
      </c>
      <c r="AI245" s="5" t="str">
        <f t="shared" si="342"/>
        <v>SIGNIFICATIVO</v>
      </c>
      <c r="AJ245" s="5" t="s">
        <v>441</v>
      </c>
      <c r="AK245" s="99" t="s">
        <v>382</v>
      </c>
    </row>
    <row r="246" spans="1:40" ht="409.5">
      <c r="A246" s="97"/>
      <c r="B246" s="227"/>
      <c r="C246" s="227"/>
      <c r="D246" s="227"/>
      <c r="E246" s="237"/>
      <c r="F246" s="237"/>
      <c r="G246" s="63">
        <v>5</v>
      </c>
      <c r="H246" s="64" t="str">
        <f t="shared" si="322"/>
        <v>Ruido</v>
      </c>
      <c r="I246" s="64" t="str">
        <f t="shared" si="323"/>
        <v>Exposición a Ruido</v>
      </c>
      <c r="J246" s="64" t="str">
        <f t="shared" si="324"/>
        <v>Posible enfermedad Ocupacional</v>
      </c>
      <c r="K246" s="78">
        <v>3</v>
      </c>
      <c r="L246" s="78" t="s">
        <v>31</v>
      </c>
      <c r="M246" s="78">
        <f t="shared" si="321"/>
        <v>13</v>
      </c>
      <c r="N246" s="65" t="str">
        <f t="shared" si="272"/>
        <v>Medio</v>
      </c>
      <c r="O246" s="66"/>
      <c r="P246" s="5" t="str">
        <f t="shared" si="266"/>
        <v/>
      </c>
      <c r="Q246" s="66"/>
      <c r="R246" s="5" t="str">
        <f t="shared" si="267"/>
        <v/>
      </c>
      <c r="S246" s="67" t="s">
        <v>302</v>
      </c>
      <c r="T246" s="5">
        <f t="shared" si="268"/>
        <v>0.65</v>
      </c>
      <c r="U246" s="68" t="s">
        <v>411</v>
      </c>
      <c r="V246" s="5">
        <f t="shared" si="269"/>
        <v>0.55000000000000004</v>
      </c>
      <c r="W246" s="5">
        <f t="shared" si="273"/>
        <v>10</v>
      </c>
      <c r="X246" s="5">
        <f t="shared" si="274"/>
        <v>0.55000000000000004</v>
      </c>
      <c r="Y246" s="69" t="s">
        <v>240</v>
      </c>
      <c r="Z246" s="5">
        <f t="shared" si="270"/>
        <v>0.2</v>
      </c>
      <c r="AA246" s="5">
        <f t="shared" si="275"/>
        <v>13</v>
      </c>
      <c r="AB246" s="5">
        <f t="shared" si="276"/>
        <v>0.2</v>
      </c>
      <c r="AC246" s="5">
        <f t="shared" si="306"/>
        <v>13</v>
      </c>
      <c r="AD246" s="5">
        <f t="shared" si="277"/>
        <v>1</v>
      </c>
      <c r="AE246" s="70">
        <f t="shared" si="340"/>
        <v>1</v>
      </c>
      <c r="AF246" s="5" t="str">
        <f t="shared" si="356"/>
        <v>5E</v>
      </c>
      <c r="AG246" s="66">
        <f t="shared" si="341"/>
        <v>25</v>
      </c>
      <c r="AH246" s="65" t="str">
        <f t="shared" si="339"/>
        <v>Bajo</v>
      </c>
      <c r="AI246" s="5" t="str">
        <f t="shared" si="342"/>
        <v>NO SIGNIFICATIVO</v>
      </c>
      <c r="AJ246" s="5" t="s">
        <v>441</v>
      </c>
      <c r="AK246" s="99" t="s">
        <v>382</v>
      </c>
    </row>
    <row r="247" spans="1:40" ht="409.5">
      <c r="A247" s="97"/>
      <c r="B247" s="227"/>
      <c r="C247" s="227"/>
      <c r="D247" s="227"/>
      <c r="E247" s="237"/>
      <c r="F247" s="237"/>
      <c r="G247" s="63">
        <v>7</v>
      </c>
      <c r="H247" s="64" t="str">
        <f t="shared" si="322"/>
        <v>Ventilación inadecuada</v>
      </c>
      <c r="I247" s="64" t="str">
        <f t="shared" si="323"/>
        <v>Exposición a Ventilación deficiente/inadecuada</v>
      </c>
      <c r="J247" s="64" t="str">
        <f t="shared" si="324"/>
        <v>Posible enfermedad No Ocupacional, posible enfermedad ocupacional</v>
      </c>
      <c r="K247" s="78">
        <v>2</v>
      </c>
      <c r="L247" s="78" t="s">
        <v>31</v>
      </c>
      <c r="M247" s="115">
        <f t="shared" si="321"/>
        <v>8</v>
      </c>
      <c r="N247" s="65" t="str">
        <f t="shared" si="272"/>
        <v>Alto</v>
      </c>
      <c r="O247" s="66"/>
      <c r="P247" s="5" t="str">
        <f t="shared" si="266"/>
        <v/>
      </c>
      <c r="Q247" s="66"/>
      <c r="R247" s="5" t="str">
        <f t="shared" si="267"/>
        <v/>
      </c>
      <c r="S247" s="67" t="s">
        <v>349</v>
      </c>
      <c r="T247" s="5">
        <f t="shared" si="268"/>
        <v>0.65</v>
      </c>
      <c r="U247" s="68" t="s">
        <v>411</v>
      </c>
      <c r="V247" s="5">
        <f t="shared" si="269"/>
        <v>0.55000000000000004</v>
      </c>
      <c r="W247" s="5">
        <f t="shared" si="273"/>
        <v>10</v>
      </c>
      <c r="X247" s="5">
        <f t="shared" si="274"/>
        <v>0.55000000000000004</v>
      </c>
      <c r="Y247" s="69" t="s">
        <v>240</v>
      </c>
      <c r="Z247" s="5">
        <f t="shared" si="270"/>
        <v>0.2</v>
      </c>
      <c r="AA247" s="5">
        <f t="shared" si="275"/>
        <v>13</v>
      </c>
      <c r="AB247" s="5">
        <f t="shared" si="276"/>
        <v>0.2</v>
      </c>
      <c r="AC247" s="5">
        <f t="shared" si="306"/>
        <v>18</v>
      </c>
      <c r="AD247" s="5">
        <f t="shared" si="277"/>
        <v>1</v>
      </c>
      <c r="AE247" s="70">
        <f t="shared" si="340"/>
        <v>1</v>
      </c>
      <c r="AF247" s="5" t="str">
        <f t="shared" si="356"/>
        <v>5E</v>
      </c>
      <c r="AG247" s="66">
        <f t="shared" si="341"/>
        <v>25</v>
      </c>
      <c r="AH247" s="65" t="str">
        <f t="shared" si="339"/>
        <v>Bajo</v>
      </c>
      <c r="AI247" s="5" t="str">
        <f t="shared" si="342"/>
        <v>SIGNIFICATIVO</v>
      </c>
      <c r="AJ247" s="5" t="s">
        <v>441</v>
      </c>
      <c r="AK247" s="99" t="s">
        <v>382</v>
      </c>
    </row>
    <row r="248" spans="1:40" ht="409.5">
      <c r="A248" s="97"/>
      <c r="B248" s="227"/>
      <c r="C248" s="227"/>
      <c r="D248" s="227"/>
      <c r="E248" s="237"/>
      <c r="F248" s="237"/>
      <c r="G248" s="63">
        <v>67</v>
      </c>
      <c r="H248" s="64" t="str">
        <f t="shared" si="322"/>
        <v>Usar equipos defectuoso</v>
      </c>
      <c r="I248" s="64" t="str">
        <f t="shared" si="323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48" s="64" t="str">
        <f t="shared" si="324"/>
        <v>1er Auxilio, lesion leve, lesion moderada, lesion incapacitante, fatalidad</v>
      </c>
      <c r="K248" s="78">
        <v>2</v>
      </c>
      <c r="L248" s="78" t="s">
        <v>31</v>
      </c>
      <c r="M248" s="115">
        <f t="shared" si="321"/>
        <v>8</v>
      </c>
      <c r="N248" s="65" t="str">
        <f t="shared" si="272"/>
        <v>Alto</v>
      </c>
      <c r="O248" s="66"/>
      <c r="P248" s="5" t="str">
        <f t="shared" si="266"/>
        <v/>
      </c>
      <c r="Q248" s="66"/>
      <c r="R248" s="5" t="str">
        <f t="shared" si="267"/>
        <v/>
      </c>
      <c r="S248" s="67" t="s">
        <v>309</v>
      </c>
      <c r="T248" s="5">
        <f t="shared" si="268"/>
        <v>0.65</v>
      </c>
      <c r="U248" s="68" t="s">
        <v>411</v>
      </c>
      <c r="V248" s="5">
        <f t="shared" si="269"/>
        <v>0.55000000000000004</v>
      </c>
      <c r="W248" s="5">
        <f t="shared" si="273"/>
        <v>10</v>
      </c>
      <c r="X248" s="5">
        <f t="shared" si="274"/>
        <v>0.55000000000000004</v>
      </c>
      <c r="Y248" s="69" t="s">
        <v>240</v>
      </c>
      <c r="Z248" s="5">
        <f t="shared" si="270"/>
        <v>0.2</v>
      </c>
      <c r="AA248" s="5">
        <f t="shared" si="275"/>
        <v>13</v>
      </c>
      <c r="AB248" s="5">
        <f t="shared" si="276"/>
        <v>0.2</v>
      </c>
      <c r="AC248" s="5">
        <f t="shared" si="306"/>
        <v>18</v>
      </c>
      <c r="AD248" s="5">
        <f t="shared" si="277"/>
        <v>1</v>
      </c>
      <c r="AE248" s="70">
        <f t="shared" si="340"/>
        <v>1</v>
      </c>
      <c r="AF248" s="5" t="str">
        <f t="shared" si="356"/>
        <v>5E</v>
      </c>
      <c r="AG248" s="66">
        <f t="shared" si="341"/>
        <v>25</v>
      </c>
      <c r="AH248" s="65" t="str">
        <f t="shared" si="339"/>
        <v>Bajo</v>
      </c>
      <c r="AI248" s="5" t="str">
        <f t="shared" si="342"/>
        <v>SIGNIFICATIVO</v>
      </c>
      <c r="AJ248" s="5" t="s">
        <v>441</v>
      </c>
      <c r="AK248" s="99" t="s">
        <v>382</v>
      </c>
    </row>
    <row r="249" spans="1:40" ht="409.5">
      <c r="A249" s="97"/>
      <c r="B249" s="227"/>
      <c r="C249" s="227"/>
      <c r="D249" s="227"/>
      <c r="E249" s="237"/>
      <c r="F249" s="237"/>
      <c r="G249" s="63">
        <v>46</v>
      </c>
      <c r="H249" s="64" t="str">
        <f t="shared" si="322"/>
        <v>Explosivos</v>
      </c>
      <c r="I249" s="64" t="str">
        <f t="shared" si="323"/>
        <v>Explosión</v>
      </c>
      <c r="J249" s="64" t="str">
        <f t="shared" si="324"/>
        <v>1er Auxilio, lesion leve, lesion moderada, lesion incapacitante, fatalidad</v>
      </c>
      <c r="K249" s="78">
        <v>2</v>
      </c>
      <c r="L249" s="78" t="s">
        <v>31</v>
      </c>
      <c r="M249" s="115">
        <f t="shared" si="321"/>
        <v>8</v>
      </c>
      <c r="N249" s="65" t="str">
        <f t="shared" si="272"/>
        <v>Alto</v>
      </c>
      <c r="O249" s="66"/>
      <c r="P249" s="5" t="str">
        <f t="shared" si="266"/>
        <v/>
      </c>
      <c r="Q249" s="66"/>
      <c r="R249" s="5" t="str">
        <f t="shared" si="267"/>
        <v/>
      </c>
      <c r="S249" s="67"/>
      <c r="T249" s="5" t="str">
        <f t="shared" si="268"/>
        <v/>
      </c>
      <c r="U249" s="68" t="s">
        <v>411</v>
      </c>
      <c r="V249" s="5">
        <f t="shared" si="269"/>
        <v>0.55000000000000004</v>
      </c>
      <c r="W249" s="5">
        <f t="shared" si="273"/>
        <v>10</v>
      </c>
      <c r="X249" s="5">
        <f t="shared" si="274"/>
        <v>0.55000000000000004</v>
      </c>
      <c r="Y249" s="69" t="s">
        <v>240</v>
      </c>
      <c r="Z249" s="5">
        <f t="shared" si="270"/>
        <v>0.2</v>
      </c>
      <c r="AA249" s="5">
        <f t="shared" si="275"/>
        <v>13</v>
      </c>
      <c r="AB249" s="5">
        <f t="shared" si="276"/>
        <v>0.2</v>
      </c>
      <c r="AC249" s="5">
        <f t="shared" ref="AC249:AC311" si="411">IF(K249="","",IF(L249="","",VLOOKUP(CONCATENATE(K249,L249),$AY$3:$AZ$51,2,FALSE)))</f>
        <v>18</v>
      </c>
      <c r="AD249" s="5">
        <f t="shared" si="277"/>
        <v>6</v>
      </c>
      <c r="AE249" s="70">
        <f t="shared" si="340"/>
        <v>6</v>
      </c>
      <c r="AF249" s="5" t="str">
        <f t="shared" si="356"/>
        <v>3E</v>
      </c>
      <c r="AG249" s="66">
        <f t="shared" si="341"/>
        <v>20</v>
      </c>
      <c r="AH249" s="65" t="str">
        <f t="shared" si="339"/>
        <v>Bajo</v>
      </c>
      <c r="AI249" s="5" t="str">
        <f t="shared" si="342"/>
        <v>SIGNIFICATIVO</v>
      </c>
      <c r="AJ249" s="5" t="s">
        <v>441</v>
      </c>
      <c r="AK249" s="99" t="s">
        <v>382</v>
      </c>
    </row>
    <row r="250" spans="1:40" ht="409.5">
      <c r="A250" s="97"/>
      <c r="B250" s="227"/>
      <c r="C250" s="227"/>
      <c r="D250" s="227"/>
      <c r="E250" s="237"/>
      <c r="F250" s="237"/>
      <c r="G250" s="63">
        <v>8</v>
      </c>
      <c r="H250" s="64" t="str">
        <f t="shared" si="322"/>
        <v>Polvo /Material Particulado)</v>
      </c>
      <c r="I250" s="64" t="str">
        <f t="shared" si="323"/>
        <v>Inhalación de Polvo /Material Particulado), Contacto de la Vista con sustancias o agentes dañinos.</v>
      </c>
      <c r="J250" s="64" t="str">
        <f t="shared" si="324"/>
        <v>1er Auxilio, lesion leve, lesion moderada, posible enfermedad no ocupacional, posible enfermedad ocupacional</v>
      </c>
      <c r="K250" s="78">
        <v>3</v>
      </c>
      <c r="L250" s="78" t="s">
        <v>31</v>
      </c>
      <c r="M250" s="78">
        <f t="shared" si="321"/>
        <v>13</v>
      </c>
      <c r="N250" s="65" t="str">
        <f t="shared" si="272"/>
        <v>Medio</v>
      </c>
      <c r="O250" s="66"/>
      <c r="P250" s="5" t="str">
        <f t="shared" si="266"/>
        <v/>
      </c>
      <c r="Q250" s="66"/>
      <c r="R250" s="5" t="str">
        <f t="shared" si="267"/>
        <v/>
      </c>
      <c r="S250" s="67" t="s">
        <v>350</v>
      </c>
      <c r="T250" s="5">
        <f t="shared" si="268"/>
        <v>0.65</v>
      </c>
      <c r="U250" s="68" t="s">
        <v>411</v>
      </c>
      <c r="V250" s="5">
        <f t="shared" si="269"/>
        <v>0.55000000000000004</v>
      </c>
      <c r="W250" s="5">
        <f t="shared" si="273"/>
        <v>10</v>
      </c>
      <c r="X250" s="5">
        <f t="shared" si="274"/>
        <v>0.55000000000000004</v>
      </c>
      <c r="Y250" s="69" t="s">
        <v>240</v>
      </c>
      <c r="Z250" s="5">
        <f t="shared" si="270"/>
        <v>0.2</v>
      </c>
      <c r="AA250" s="5">
        <f t="shared" si="275"/>
        <v>13</v>
      </c>
      <c r="AB250" s="5">
        <f t="shared" si="276"/>
        <v>0.2</v>
      </c>
      <c r="AC250" s="5">
        <f t="shared" si="411"/>
        <v>13</v>
      </c>
      <c r="AD250" s="5">
        <f t="shared" si="277"/>
        <v>1</v>
      </c>
      <c r="AE250" s="70">
        <f t="shared" si="340"/>
        <v>1</v>
      </c>
      <c r="AF250" s="5" t="str">
        <f t="shared" si="356"/>
        <v>5E</v>
      </c>
      <c r="AG250" s="66">
        <f t="shared" si="341"/>
        <v>25</v>
      </c>
      <c r="AH250" s="65" t="str">
        <f t="shared" si="339"/>
        <v>Bajo</v>
      </c>
      <c r="AI250" s="5" t="str">
        <f t="shared" si="342"/>
        <v>NO SIGNIFICATIVO</v>
      </c>
      <c r="AJ250" s="5" t="s">
        <v>441</v>
      </c>
      <c r="AK250" s="99" t="s">
        <v>382</v>
      </c>
      <c r="AN250" s="71"/>
    </row>
    <row r="251" spans="1:40" ht="409.5">
      <c r="A251" s="97"/>
      <c r="B251" s="227"/>
      <c r="C251" s="227"/>
      <c r="D251" s="227"/>
      <c r="E251" s="237"/>
      <c r="F251" s="237"/>
      <c r="G251" s="63">
        <v>40</v>
      </c>
      <c r="H251" s="64" t="str">
        <f t="shared" si="322"/>
        <v>Vías de acceso/Rampa defectuosa</v>
      </c>
      <c r="I251" s="64" t="str">
        <f t="shared" si="323"/>
        <v>Caída al mismo nivel</v>
      </c>
      <c r="J251" s="64" t="str">
        <f t="shared" si="324"/>
        <v>1er Auxilio, lesion leve, lesion moderada.</v>
      </c>
      <c r="K251" s="78">
        <v>3</v>
      </c>
      <c r="L251" s="78" t="s">
        <v>31</v>
      </c>
      <c r="M251" s="78">
        <f t="shared" si="321"/>
        <v>13</v>
      </c>
      <c r="N251" s="65" t="str">
        <f t="shared" si="272"/>
        <v>Medio</v>
      </c>
      <c r="O251" s="66"/>
      <c r="P251" s="5" t="str">
        <f t="shared" si="266"/>
        <v/>
      </c>
      <c r="Q251" s="66"/>
      <c r="R251" s="5" t="str">
        <f t="shared" si="267"/>
        <v/>
      </c>
      <c r="S251" s="67" t="s">
        <v>301</v>
      </c>
      <c r="T251" s="5">
        <f t="shared" si="268"/>
        <v>0.65</v>
      </c>
      <c r="U251" s="68" t="s">
        <v>411</v>
      </c>
      <c r="V251" s="5">
        <f t="shared" si="269"/>
        <v>0.55000000000000004</v>
      </c>
      <c r="W251" s="5">
        <f t="shared" si="273"/>
        <v>10</v>
      </c>
      <c r="X251" s="5">
        <f t="shared" si="274"/>
        <v>0.55000000000000004</v>
      </c>
      <c r="Y251" s="69" t="s">
        <v>240</v>
      </c>
      <c r="Z251" s="5">
        <f t="shared" si="270"/>
        <v>0.2</v>
      </c>
      <c r="AA251" s="5">
        <f t="shared" si="275"/>
        <v>13</v>
      </c>
      <c r="AB251" s="5">
        <f t="shared" si="276"/>
        <v>0.2</v>
      </c>
      <c r="AC251" s="5">
        <f t="shared" si="411"/>
        <v>13</v>
      </c>
      <c r="AD251" s="5">
        <f t="shared" si="277"/>
        <v>1</v>
      </c>
      <c r="AE251" s="70">
        <f t="shared" si="340"/>
        <v>1</v>
      </c>
      <c r="AF251" s="5" t="str">
        <f t="shared" si="356"/>
        <v>5E</v>
      </c>
      <c r="AG251" s="66">
        <f t="shared" si="341"/>
        <v>25</v>
      </c>
      <c r="AH251" s="65" t="str">
        <f t="shared" si="339"/>
        <v>Bajo</v>
      </c>
      <c r="AI251" s="5" t="str">
        <f t="shared" si="342"/>
        <v>NO SIGNIFICATIVO</v>
      </c>
      <c r="AJ251" s="5" t="s">
        <v>441</v>
      </c>
      <c r="AK251" s="99" t="s">
        <v>382</v>
      </c>
      <c r="AN251" s="71"/>
    </row>
    <row r="252" spans="1:40" ht="409.5">
      <c r="A252" s="97"/>
      <c r="B252" s="227"/>
      <c r="C252" s="227"/>
      <c r="D252" s="227"/>
      <c r="E252" s="237"/>
      <c r="F252" s="237"/>
      <c r="G252" s="63">
        <v>39</v>
      </c>
      <c r="H252" s="64" t="str">
        <f t="shared" si="322"/>
        <v>Orden y limpieza deficiente/Desorden</v>
      </c>
      <c r="I252" s="64" t="str">
        <f t="shared" si="323"/>
        <v>Caída al mismo nivel</v>
      </c>
      <c r="J252" s="64" t="str">
        <f t="shared" si="324"/>
        <v>1er Auxilio, lesion leve, lesion moderada.</v>
      </c>
      <c r="K252" s="78">
        <v>3</v>
      </c>
      <c r="L252" s="78" t="s">
        <v>31</v>
      </c>
      <c r="M252" s="78">
        <f t="shared" si="321"/>
        <v>13</v>
      </c>
      <c r="N252" s="65" t="str">
        <f t="shared" si="272"/>
        <v>Medio</v>
      </c>
      <c r="O252" s="66"/>
      <c r="P252" s="5" t="str">
        <f t="shared" si="266"/>
        <v/>
      </c>
      <c r="Q252" s="66"/>
      <c r="R252" s="5" t="str">
        <f t="shared" si="267"/>
        <v/>
      </c>
      <c r="S252" s="67" t="s">
        <v>301</v>
      </c>
      <c r="T252" s="5">
        <f t="shared" si="268"/>
        <v>0.65</v>
      </c>
      <c r="U252" s="68" t="s">
        <v>411</v>
      </c>
      <c r="V252" s="5">
        <f t="shared" si="269"/>
        <v>0.55000000000000004</v>
      </c>
      <c r="W252" s="5">
        <f t="shared" si="273"/>
        <v>10</v>
      </c>
      <c r="X252" s="5">
        <f t="shared" si="274"/>
        <v>0.55000000000000004</v>
      </c>
      <c r="Y252" s="69" t="s">
        <v>240</v>
      </c>
      <c r="Z252" s="5">
        <f t="shared" si="270"/>
        <v>0.2</v>
      </c>
      <c r="AA252" s="5">
        <f t="shared" si="275"/>
        <v>13</v>
      </c>
      <c r="AB252" s="5">
        <f t="shared" si="276"/>
        <v>0.2</v>
      </c>
      <c r="AC252" s="5">
        <f t="shared" si="411"/>
        <v>13</v>
      </c>
      <c r="AD252" s="5">
        <f t="shared" si="277"/>
        <v>1</v>
      </c>
      <c r="AE252" s="70">
        <f t="shared" si="340"/>
        <v>1</v>
      </c>
      <c r="AF252" s="5" t="str">
        <f t="shared" si="356"/>
        <v>5E</v>
      </c>
      <c r="AG252" s="66">
        <f t="shared" si="341"/>
        <v>25</v>
      </c>
      <c r="AH252" s="65" t="str">
        <f t="shared" si="339"/>
        <v>Bajo</v>
      </c>
      <c r="AI252" s="5" t="str">
        <f t="shared" si="342"/>
        <v>NO SIGNIFICATIVO</v>
      </c>
      <c r="AJ252" s="5" t="s">
        <v>441</v>
      </c>
      <c r="AK252" s="99" t="s">
        <v>382</v>
      </c>
      <c r="AN252" s="71"/>
    </row>
    <row r="253" spans="1:40" ht="409.5">
      <c r="A253" s="97"/>
      <c r="B253" s="227"/>
      <c r="C253" s="227"/>
      <c r="D253" s="227"/>
      <c r="E253" s="237"/>
      <c r="F253" s="237"/>
      <c r="G253" s="63">
        <v>17</v>
      </c>
      <c r="H253" s="64" t="str">
        <f t="shared" ref="H253" si="412">VLOOKUP(G253,PELIGRO,3,0)</f>
        <v>Movimientos Repetitivos</v>
      </c>
      <c r="I253" s="64" t="str">
        <f t="shared" ref="I253" si="413">VLOOKUP(G253,PELIGRO,5,0)</f>
        <v>Ergonómico por movimiento repetitivo/frecuentes</v>
      </c>
      <c r="J253" s="64" t="str">
        <f t="shared" ref="J253" si="414">VLOOKUP(G253,PELIGRO,7,0)</f>
        <v>1er Auxilio, lesion leve, lesion moderada, posible enfermedad ocupacional.</v>
      </c>
      <c r="K253" s="78">
        <v>3</v>
      </c>
      <c r="L253" s="78" t="s">
        <v>31</v>
      </c>
      <c r="M253" s="78">
        <f t="shared" si="321"/>
        <v>13</v>
      </c>
      <c r="N253" s="65" t="str">
        <f t="shared" ref="N253" si="415">IF(M253="","",IF(AND(OR(M253&gt;16,M253=16),OR(M253&lt;25,M253=25)),"Bajo",IF(AND(OR(M253&gt;9,M253=9),OR(M253&lt;15,M253=15)),"Medio",IF(AND(OR(M253&gt;1,M253=1),OR(M253&lt;8,M253=8)),"Alto"))))</f>
        <v>Medio</v>
      </c>
      <c r="O253" s="66"/>
      <c r="P253" s="5" t="str">
        <f t="shared" ref="P253" si="416">IF(O253="", "",$P$18)</f>
        <v/>
      </c>
      <c r="Q253" s="66"/>
      <c r="R253" s="5" t="str">
        <f t="shared" ref="R253" si="417">IF(Q253="", "",$R$18)</f>
        <v/>
      </c>
      <c r="S253" s="67" t="s">
        <v>304</v>
      </c>
      <c r="T253" s="5">
        <f t="shared" ref="T253" si="418">IF(S253="", "",$T$18)</f>
        <v>0.65</v>
      </c>
      <c r="U253" s="68" t="s">
        <v>411</v>
      </c>
      <c r="V253" s="5">
        <f t="shared" ref="V253" si="419">IF(U253="", "",X253)</f>
        <v>0.55000000000000004</v>
      </c>
      <c r="W253" s="5">
        <f t="shared" ref="W253" si="420">IF(U253="","",LEN(U253)-LEN(SUBSTITUTE(U253,"•","")))</f>
        <v>10</v>
      </c>
      <c r="X253" s="5">
        <f t="shared" ref="X253" si="421">IF(W253="","",IF(W253=1,0.25,IF(AND(OR(W253&gt;2,W253=2),OR(W253&lt;4,W253=4)),0.4,IF(OR(W253&gt;5,W253=5),0.55))))</f>
        <v>0.55000000000000004</v>
      </c>
      <c r="Y253" s="69" t="s">
        <v>240</v>
      </c>
      <c r="Z253" s="5">
        <f t="shared" ref="Z253" si="422">IF(Y253="", "",AB253)</f>
        <v>0.2</v>
      </c>
      <c r="AA253" s="5">
        <f t="shared" ref="AA253" si="423">IF(Y253="","",LEN(Y253)-LEN(SUBSTITUTE(Y253,"•","")))</f>
        <v>13</v>
      </c>
      <c r="AB253" s="5">
        <f t="shared" ref="AB253" si="424">IF(AA253="","",IF(AA253=1,0.05,IF(AND(OR(AA253&gt;2,AA253=2),OR(AA253&lt;4,AA253=4)),0.12,IF(OR(AA253&gt;5,AA253=5),0.2))))</f>
        <v>0.2</v>
      </c>
      <c r="AC253" s="5">
        <f t="shared" si="411"/>
        <v>13</v>
      </c>
      <c r="AD253" s="5">
        <f t="shared" si="277"/>
        <v>1</v>
      </c>
      <c r="AE253" s="70">
        <f t="shared" si="340"/>
        <v>1</v>
      </c>
      <c r="AF253" s="5" t="str">
        <f t="shared" si="356"/>
        <v>5E</v>
      </c>
      <c r="AG253" s="66">
        <f t="shared" si="341"/>
        <v>25</v>
      </c>
      <c r="AH253" s="65" t="str">
        <f t="shared" si="339"/>
        <v>Bajo</v>
      </c>
      <c r="AI253" s="5" t="str">
        <f t="shared" si="342"/>
        <v>NO SIGNIFICATIVO</v>
      </c>
      <c r="AJ253" s="5" t="s">
        <v>441</v>
      </c>
      <c r="AK253" s="99" t="s">
        <v>382</v>
      </c>
      <c r="AN253" s="71"/>
    </row>
    <row r="254" spans="1:40" ht="409.5">
      <c r="A254" s="97"/>
      <c r="B254" s="227"/>
      <c r="C254" s="227"/>
      <c r="D254" s="227"/>
      <c r="E254" s="237"/>
      <c r="F254" s="237"/>
      <c r="G254" s="63">
        <v>21</v>
      </c>
      <c r="H254" s="64" t="str">
        <f t="shared" ref="H254:H262" si="425">VLOOKUP(G254,PELIGRO,3,0)</f>
        <v>Vibración cuerpo completo</v>
      </c>
      <c r="I254" s="64" t="str">
        <f t="shared" ref="I254:I262" si="426">VLOOKUP(G254,PELIGRO,5,0)</f>
        <v>Ergonómico por vibración mecánica</v>
      </c>
      <c r="J254" s="64" t="str">
        <f t="shared" ref="J254:J262" si="427">VLOOKUP(G254,PELIGRO,7,0)</f>
        <v>1er Auxilio, lesion leve, lesion moderada, posible enfermedad ocupacional.</v>
      </c>
      <c r="K254" s="78">
        <v>3</v>
      </c>
      <c r="L254" s="78" t="s">
        <v>31</v>
      </c>
      <c r="M254" s="78">
        <f t="shared" si="321"/>
        <v>13</v>
      </c>
      <c r="N254" s="65" t="str">
        <f t="shared" ref="N254:N262" si="428">IF(M254="","",IF(AND(OR(M254&gt;16,M254=16),OR(M254&lt;25,M254=25)),"Bajo",IF(AND(OR(M254&gt;9,M254=9),OR(M254&lt;15,M254=15)),"Medio",IF(AND(OR(M254&gt;1,M254=1),OR(M254&lt;8,M254=8)),"Alto"))))</f>
        <v>Medio</v>
      </c>
      <c r="O254" s="66"/>
      <c r="P254" s="5" t="str">
        <f t="shared" ref="P254:P262" si="429">IF(O254="", "",$P$18)</f>
        <v/>
      </c>
      <c r="Q254" s="66"/>
      <c r="R254" s="5" t="str">
        <f t="shared" ref="R254:R262" si="430">IF(Q254="", "",$R$18)</f>
        <v/>
      </c>
      <c r="S254" s="67" t="s">
        <v>304</v>
      </c>
      <c r="T254" s="5">
        <f t="shared" ref="T254:T262" si="431">IF(S254="", "",$T$18)</f>
        <v>0.65</v>
      </c>
      <c r="U254" s="68" t="s">
        <v>411</v>
      </c>
      <c r="V254" s="5">
        <f t="shared" ref="V254:V262" si="432">IF(U254="", "",X254)</f>
        <v>0.55000000000000004</v>
      </c>
      <c r="W254" s="5">
        <f t="shared" ref="W254:W262" si="433">IF(U254="","",LEN(U254)-LEN(SUBSTITUTE(U254,"•","")))</f>
        <v>10</v>
      </c>
      <c r="X254" s="5">
        <f t="shared" ref="X254:X262" si="434">IF(W254="","",IF(W254=1,0.25,IF(AND(OR(W254&gt;2,W254=2),OR(W254&lt;4,W254=4)),0.4,IF(OR(W254&gt;5,W254=5),0.55))))</f>
        <v>0.55000000000000004</v>
      </c>
      <c r="Y254" s="69" t="s">
        <v>240</v>
      </c>
      <c r="Z254" s="5">
        <f t="shared" ref="Z254:Z262" si="435">IF(Y254="", "",AB254)</f>
        <v>0.2</v>
      </c>
      <c r="AA254" s="5">
        <f t="shared" ref="AA254:AA262" si="436">IF(Y254="","",LEN(Y254)-LEN(SUBSTITUTE(Y254,"•","")))</f>
        <v>13</v>
      </c>
      <c r="AB254" s="5">
        <f t="shared" ref="AB254:AB262" si="437">IF(AA254="","",IF(AA254=1,0.05,IF(AND(OR(AA254&gt;2,AA254=2),OR(AA254&lt;4,AA254=4)),0.12,IF(OR(AA254&gt;5,AA254=5),0.2))))</f>
        <v>0.2</v>
      </c>
      <c r="AC254" s="5">
        <f t="shared" si="411"/>
        <v>13</v>
      </c>
      <c r="AD254" s="5">
        <f t="shared" si="277"/>
        <v>1</v>
      </c>
      <c r="AE254" s="70">
        <f t="shared" si="340"/>
        <v>1</v>
      </c>
      <c r="AF254" s="5" t="str">
        <f t="shared" si="356"/>
        <v>5E</v>
      </c>
      <c r="AG254" s="66">
        <f t="shared" si="341"/>
        <v>25</v>
      </c>
      <c r="AH254" s="65" t="str">
        <f t="shared" si="339"/>
        <v>Bajo</v>
      </c>
      <c r="AI254" s="5" t="str">
        <f t="shared" si="342"/>
        <v>NO SIGNIFICATIVO</v>
      </c>
      <c r="AJ254" s="5" t="s">
        <v>441</v>
      </c>
      <c r="AK254" s="99" t="s">
        <v>382</v>
      </c>
      <c r="AN254" s="71"/>
    </row>
    <row r="255" spans="1:40" ht="409.5">
      <c r="A255" s="97"/>
      <c r="B255" s="227"/>
      <c r="C255" s="227"/>
      <c r="D255" s="227"/>
      <c r="E255" s="237"/>
      <c r="F255" s="237"/>
      <c r="G255" s="63">
        <v>22</v>
      </c>
      <c r="H255" s="64" t="str">
        <f t="shared" si="425"/>
        <v>Carga suspendida</v>
      </c>
      <c r="I255" s="64" t="str">
        <f t="shared" si="426"/>
        <v>Golpeado por caída de carga</v>
      </c>
      <c r="J255" s="64" t="str">
        <f t="shared" si="427"/>
        <v>1er Auxilio, lesion leve, lesion moderada, lesion incapacitante, fatalidad</v>
      </c>
      <c r="K255" s="78">
        <v>2</v>
      </c>
      <c r="L255" s="78" t="s">
        <v>31</v>
      </c>
      <c r="M255" s="115">
        <f t="shared" si="321"/>
        <v>8</v>
      </c>
      <c r="N255" s="65" t="str">
        <f t="shared" si="428"/>
        <v>Alto</v>
      </c>
      <c r="O255" s="66"/>
      <c r="P255" s="5" t="str">
        <f t="shared" si="429"/>
        <v/>
      </c>
      <c r="Q255" s="66"/>
      <c r="R255" s="5" t="str">
        <f t="shared" si="430"/>
        <v/>
      </c>
      <c r="S255" s="67" t="s">
        <v>354</v>
      </c>
      <c r="T255" s="5">
        <f t="shared" si="431"/>
        <v>0.65</v>
      </c>
      <c r="U255" s="68" t="s">
        <v>411</v>
      </c>
      <c r="V255" s="5">
        <f t="shared" si="432"/>
        <v>0.55000000000000004</v>
      </c>
      <c r="W255" s="5">
        <f t="shared" si="433"/>
        <v>10</v>
      </c>
      <c r="X255" s="5">
        <f t="shared" si="434"/>
        <v>0.55000000000000004</v>
      </c>
      <c r="Y255" s="69" t="s">
        <v>240</v>
      </c>
      <c r="Z255" s="5">
        <f t="shared" si="435"/>
        <v>0.2</v>
      </c>
      <c r="AA255" s="5">
        <f t="shared" si="436"/>
        <v>13</v>
      </c>
      <c r="AB255" s="5">
        <f t="shared" si="437"/>
        <v>0.2</v>
      </c>
      <c r="AC255" s="5">
        <f t="shared" si="411"/>
        <v>18</v>
      </c>
      <c r="AD255" s="5">
        <f t="shared" ref="AD255:AD262" si="438">ROUND(IF(COUNT(P255,R255,T255,V255,Z255)=0,"", IF(  (MAX(P255,R255,T255,V255,Z255)+ (0.5*(SUM(P255,R255,T255,V255,Z255)-MAX(P255,R255,T255,V255,Z255))))&gt;0.951, (1-0.95)*AC255,(1-( (MAX(P255,R255,T255,V255,Z255))+0.5*(SUM(P255,R255,T255,V255,Z255)-MAX(P255,R255,T255,V255,Z255))))*AC255)),0)</f>
        <v>1</v>
      </c>
      <c r="AE255" s="70">
        <f t="shared" si="340"/>
        <v>1</v>
      </c>
      <c r="AF255" s="5" t="str">
        <f t="shared" si="356"/>
        <v>5E</v>
      </c>
      <c r="AG255" s="66">
        <f t="shared" si="341"/>
        <v>25</v>
      </c>
      <c r="AH255" s="65" t="str">
        <f t="shared" si="339"/>
        <v>Bajo</v>
      </c>
      <c r="AI255" s="5" t="str">
        <f t="shared" si="342"/>
        <v>SIGNIFICATIVO</v>
      </c>
      <c r="AJ255" s="5" t="s">
        <v>441</v>
      </c>
      <c r="AK255" s="99" t="s">
        <v>382</v>
      </c>
      <c r="AN255" s="71"/>
    </row>
    <row r="256" spans="1:40" ht="409.5">
      <c r="A256" s="97"/>
      <c r="B256" s="227"/>
      <c r="C256" s="227"/>
      <c r="D256" s="227"/>
      <c r="E256" s="237"/>
      <c r="F256" s="237"/>
      <c r="G256" s="63">
        <v>31</v>
      </c>
      <c r="H256" s="64" t="str">
        <f t="shared" si="425"/>
        <v>Superficies Punzo Cortantes</v>
      </c>
      <c r="I256" s="64" t="str">
        <f t="shared" si="426"/>
        <v>Contacto con superficies punto cortantes</v>
      </c>
      <c r="J256" s="64" t="str">
        <f t="shared" si="427"/>
        <v>1er Auxilio, lesion leve, lesion moderada, lesion incapacitante, fatalidad</v>
      </c>
      <c r="K256" s="78">
        <v>3</v>
      </c>
      <c r="L256" s="78" t="s">
        <v>31</v>
      </c>
      <c r="M256" s="78">
        <f t="shared" si="321"/>
        <v>13</v>
      </c>
      <c r="N256" s="65" t="str">
        <f t="shared" si="428"/>
        <v>Medio</v>
      </c>
      <c r="O256" s="66"/>
      <c r="P256" s="5" t="str">
        <f t="shared" si="429"/>
        <v/>
      </c>
      <c r="Q256" s="66"/>
      <c r="R256" s="5" t="str">
        <f t="shared" si="430"/>
        <v/>
      </c>
      <c r="S256" s="67" t="s">
        <v>301</v>
      </c>
      <c r="T256" s="5">
        <f t="shared" si="431"/>
        <v>0.65</v>
      </c>
      <c r="U256" s="68" t="s">
        <v>411</v>
      </c>
      <c r="V256" s="5">
        <f t="shared" si="432"/>
        <v>0.55000000000000004</v>
      </c>
      <c r="W256" s="5">
        <f t="shared" si="433"/>
        <v>10</v>
      </c>
      <c r="X256" s="5">
        <f t="shared" si="434"/>
        <v>0.55000000000000004</v>
      </c>
      <c r="Y256" s="69" t="s">
        <v>240</v>
      </c>
      <c r="Z256" s="5">
        <f t="shared" si="435"/>
        <v>0.2</v>
      </c>
      <c r="AA256" s="5">
        <f t="shared" si="436"/>
        <v>13</v>
      </c>
      <c r="AB256" s="5">
        <f t="shared" si="437"/>
        <v>0.2</v>
      </c>
      <c r="AC256" s="5">
        <f t="shared" si="411"/>
        <v>13</v>
      </c>
      <c r="AD256" s="5">
        <f t="shared" si="438"/>
        <v>1</v>
      </c>
      <c r="AE256" s="70">
        <f t="shared" si="340"/>
        <v>1</v>
      </c>
      <c r="AF256" s="5" t="str">
        <f t="shared" si="356"/>
        <v>5E</v>
      </c>
      <c r="AG256" s="66">
        <f t="shared" si="341"/>
        <v>25</v>
      </c>
      <c r="AH256" s="65" t="str">
        <f t="shared" si="339"/>
        <v>Bajo</v>
      </c>
      <c r="AI256" s="5" t="str">
        <f t="shared" si="342"/>
        <v>NO SIGNIFICATIVO</v>
      </c>
      <c r="AJ256" s="5" t="s">
        <v>441</v>
      </c>
      <c r="AK256" s="99" t="s">
        <v>382</v>
      </c>
      <c r="AN256" s="71"/>
    </row>
    <row r="257" spans="1:40" ht="409.5">
      <c r="A257" s="97"/>
      <c r="B257" s="227"/>
      <c r="C257" s="227"/>
      <c r="D257" s="227"/>
      <c r="E257" s="237"/>
      <c r="F257" s="237"/>
      <c r="G257" s="63">
        <v>38</v>
      </c>
      <c r="H257" s="64" t="str">
        <f t="shared" si="425"/>
        <v>Obstáculos en el piso</v>
      </c>
      <c r="I257" s="64" t="str">
        <f t="shared" si="426"/>
        <v>Caída al mismo nivel</v>
      </c>
      <c r="J257" s="64" t="str">
        <f t="shared" si="427"/>
        <v>1er Auxilio, lesion leve, lesion moderada.</v>
      </c>
      <c r="K257" s="78">
        <v>3</v>
      </c>
      <c r="L257" s="78" t="s">
        <v>31</v>
      </c>
      <c r="M257" s="78">
        <f t="shared" si="321"/>
        <v>13</v>
      </c>
      <c r="N257" s="65" t="str">
        <f t="shared" si="428"/>
        <v>Medio</v>
      </c>
      <c r="O257" s="66"/>
      <c r="P257" s="5" t="str">
        <f t="shared" si="429"/>
        <v/>
      </c>
      <c r="Q257" s="66"/>
      <c r="R257" s="5" t="str">
        <f t="shared" si="430"/>
        <v/>
      </c>
      <c r="S257" s="67"/>
      <c r="T257" s="5" t="str">
        <f t="shared" si="431"/>
        <v/>
      </c>
      <c r="U257" s="68" t="s">
        <v>411</v>
      </c>
      <c r="V257" s="5">
        <f t="shared" si="432"/>
        <v>0.55000000000000004</v>
      </c>
      <c r="W257" s="5">
        <f t="shared" si="433"/>
        <v>10</v>
      </c>
      <c r="X257" s="5">
        <f t="shared" si="434"/>
        <v>0.55000000000000004</v>
      </c>
      <c r="Y257" s="69" t="s">
        <v>240</v>
      </c>
      <c r="Z257" s="5">
        <f t="shared" si="435"/>
        <v>0.2</v>
      </c>
      <c r="AA257" s="5">
        <f t="shared" si="436"/>
        <v>13</v>
      </c>
      <c r="AB257" s="5">
        <f t="shared" si="437"/>
        <v>0.2</v>
      </c>
      <c r="AC257" s="5">
        <f t="shared" si="411"/>
        <v>13</v>
      </c>
      <c r="AD257" s="5">
        <f t="shared" si="438"/>
        <v>5</v>
      </c>
      <c r="AE257" s="70">
        <f t="shared" si="340"/>
        <v>5</v>
      </c>
      <c r="AF257" s="5" t="str">
        <f t="shared" si="356"/>
        <v>4D</v>
      </c>
      <c r="AG257" s="66">
        <f t="shared" si="341"/>
        <v>21</v>
      </c>
      <c r="AH257" s="65" t="str">
        <f t="shared" si="339"/>
        <v>Bajo</v>
      </c>
      <c r="AI257" s="5" t="str">
        <f t="shared" si="342"/>
        <v>NO SIGNIFICATIVO</v>
      </c>
      <c r="AJ257" s="5" t="s">
        <v>441</v>
      </c>
      <c r="AK257" s="99" t="s">
        <v>382</v>
      </c>
      <c r="AN257" s="71"/>
    </row>
    <row r="258" spans="1:40" ht="409.5">
      <c r="A258" s="97"/>
      <c r="B258" s="227"/>
      <c r="C258" s="227"/>
      <c r="D258" s="227"/>
      <c r="E258" s="237"/>
      <c r="F258" s="237"/>
      <c r="G258" s="63">
        <v>42</v>
      </c>
      <c r="H258" s="64" t="str">
        <f t="shared" si="425"/>
        <v>Material disparado</v>
      </c>
      <c r="I258" s="64" t="str">
        <f t="shared" si="426"/>
        <v>Caída al mismo nivel</v>
      </c>
      <c r="J258" s="64" t="str">
        <f t="shared" si="427"/>
        <v>2do Auxilio, lesion leve, lesion moderada, lesion incapacitante, fatalidad</v>
      </c>
      <c r="K258" s="78">
        <v>3</v>
      </c>
      <c r="L258" s="78" t="s">
        <v>31</v>
      </c>
      <c r="M258" s="78">
        <f t="shared" si="321"/>
        <v>13</v>
      </c>
      <c r="N258" s="65" t="str">
        <f t="shared" si="428"/>
        <v>Medio</v>
      </c>
      <c r="O258" s="66"/>
      <c r="P258" s="5" t="str">
        <f t="shared" si="429"/>
        <v/>
      </c>
      <c r="Q258" s="66"/>
      <c r="R258" s="5" t="str">
        <f t="shared" si="430"/>
        <v/>
      </c>
      <c r="S258" s="67"/>
      <c r="T258" s="5" t="str">
        <f t="shared" si="431"/>
        <v/>
      </c>
      <c r="U258" s="68" t="s">
        <v>411</v>
      </c>
      <c r="V258" s="5">
        <f t="shared" si="432"/>
        <v>0.55000000000000004</v>
      </c>
      <c r="W258" s="5">
        <f t="shared" si="433"/>
        <v>10</v>
      </c>
      <c r="X258" s="5">
        <f t="shared" si="434"/>
        <v>0.55000000000000004</v>
      </c>
      <c r="Y258" s="69" t="s">
        <v>240</v>
      </c>
      <c r="Z258" s="5">
        <f t="shared" si="435"/>
        <v>0.2</v>
      </c>
      <c r="AA258" s="5">
        <f t="shared" si="436"/>
        <v>13</v>
      </c>
      <c r="AB258" s="5">
        <f t="shared" si="437"/>
        <v>0.2</v>
      </c>
      <c r="AC258" s="5">
        <f t="shared" si="411"/>
        <v>13</v>
      </c>
      <c r="AD258" s="5">
        <f t="shared" si="438"/>
        <v>5</v>
      </c>
      <c r="AE258" s="70">
        <f t="shared" si="340"/>
        <v>5</v>
      </c>
      <c r="AF258" s="5" t="str">
        <f t="shared" si="356"/>
        <v>4D</v>
      </c>
      <c r="AG258" s="66">
        <f t="shared" si="341"/>
        <v>21</v>
      </c>
      <c r="AH258" s="65" t="str">
        <f t="shared" si="339"/>
        <v>Bajo</v>
      </c>
      <c r="AI258" s="5" t="str">
        <f t="shared" si="342"/>
        <v>NO SIGNIFICATIVO</v>
      </c>
      <c r="AJ258" s="5" t="s">
        <v>441</v>
      </c>
      <c r="AK258" s="99" t="s">
        <v>382</v>
      </c>
      <c r="AN258" s="71"/>
    </row>
    <row r="259" spans="1:40" ht="409.5">
      <c r="A259" s="97"/>
      <c r="B259" s="227"/>
      <c r="C259" s="227"/>
      <c r="D259" s="227"/>
      <c r="E259" s="237"/>
      <c r="F259" s="237"/>
      <c r="G259" s="63">
        <v>44</v>
      </c>
      <c r="H259" s="64" t="str">
        <f t="shared" si="425"/>
        <v>Espacio abierto sin bloqueo</v>
      </c>
      <c r="I259" s="64" t="str">
        <f t="shared" si="426"/>
        <v>Caída a distinto nivel</v>
      </c>
      <c r="J259" s="64" t="str">
        <f t="shared" si="427"/>
        <v>1er Auxilio, lesion leve, lesion moderada, lesion incapacitante, fatalidad</v>
      </c>
      <c r="K259" s="78">
        <v>2</v>
      </c>
      <c r="L259" s="78" t="s">
        <v>31</v>
      </c>
      <c r="M259" s="115">
        <f t="shared" si="321"/>
        <v>8</v>
      </c>
      <c r="N259" s="65" t="str">
        <f t="shared" si="428"/>
        <v>Alto</v>
      </c>
      <c r="O259" s="66"/>
      <c r="P259" s="5" t="str">
        <f t="shared" si="429"/>
        <v/>
      </c>
      <c r="Q259" s="66"/>
      <c r="R259" s="5" t="str">
        <f t="shared" si="430"/>
        <v/>
      </c>
      <c r="S259" s="67" t="s">
        <v>340</v>
      </c>
      <c r="T259" s="5">
        <f t="shared" si="431"/>
        <v>0.65</v>
      </c>
      <c r="U259" s="68" t="s">
        <v>411</v>
      </c>
      <c r="V259" s="5">
        <f t="shared" si="432"/>
        <v>0.55000000000000004</v>
      </c>
      <c r="W259" s="5">
        <f t="shared" si="433"/>
        <v>10</v>
      </c>
      <c r="X259" s="5">
        <f t="shared" si="434"/>
        <v>0.55000000000000004</v>
      </c>
      <c r="Y259" s="69" t="s">
        <v>240</v>
      </c>
      <c r="Z259" s="5">
        <f t="shared" si="435"/>
        <v>0.2</v>
      </c>
      <c r="AA259" s="5">
        <f t="shared" si="436"/>
        <v>13</v>
      </c>
      <c r="AB259" s="5">
        <f t="shared" si="437"/>
        <v>0.2</v>
      </c>
      <c r="AC259" s="5">
        <f t="shared" si="411"/>
        <v>18</v>
      </c>
      <c r="AD259" s="5">
        <f t="shared" si="438"/>
        <v>1</v>
      </c>
      <c r="AE259" s="70">
        <f t="shared" si="340"/>
        <v>1</v>
      </c>
      <c r="AF259" s="5" t="str">
        <f t="shared" si="356"/>
        <v>5E</v>
      </c>
      <c r="AG259" s="66">
        <f t="shared" si="341"/>
        <v>25</v>
      </c>
      <c r="AH259" s="65" t="str">
        <f t="shared" si="339"/>
        <v>Bajo</v>
      </c>
      <c r="AI259" s="5" t="str">
        <f t="shared" si="342"/>
        <v>SIGNIFICATIVO</v>
      </c>
      <c r="AJ259" s="5" t="s">
        <v>441</v>
      </c>
      <c r="AK259" s="99" t="s">
        <v>382</v>
      </c>
      <c r="AN259" s="71"/>
    </row>
    <row r="260" spans="1:40" ht="409.5">
      <c r="A260" s="97"/>
      <c r="B260" s="227"/>
      <c r="C260" s="227"/>
      <c r="D260" s="227"/>
      <c r="E260" s="237"/>
      <c r="F260" s="237"/>
      <c r="G260" s="63">
        <v>63</v>
      </c>
      <c r="H260" s="64" t="str">
        <f t="shared" si="425"/>
        <v>Omisión de asegurar</v>
      </c>
      <c r="I260" s="64" t="str">
        <f t="shared" si="426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60" s="64" t="str">
        <f t="shared" si="427"/>
        <v>1er Auxilio, lesion leve, lesion moderada, lesion incapacitante, fatalidad</v>
      </c>
      <c r="K260" s="78">
        <v>2</v>
      </c>
      <c r="L260" s="78" t="s">
        <v>31</v>
      </c>
      <c r="M260" s="115">
        <f t="shared" si="321"/>
        <v>8</v>
      </c>
      <c r="N260" s="65" t="str">
        <f t="shared" si="428"/>
        <v>Alto</v>
      </c>
      <c r="O260" s="66"/>
      <c r="P260" s="5" t="str">
        <f t="shared" si="429"/>
        <v/>
      </c>
      <c r="Q260" s="66"/>
      <c r="R260" s="5" t="str">
        <f t="shared" si="430"/>
        <v/>
      </c>
      <c r="S260" s="67" t="s">
        <v>358</v>
      </c>
      <c r="T260" s="5">
        <f t="shared" si="431"/>
        <v>0.65</v>
      </c>
      <c r="U260" s="68" t="s">
        <v>411</v>
      </c>
      <c r="V260" s="5">
        <f t="shared" si="432"/>
        <v>0.55000000000000004</v>
      </c>
      <c r="W260" s="5">
        <f t="shared" si="433"/>
        <v>10</v>
      </c>
      <c r="X260" s="5">
        <f t="shared" si="434"/>
        <v>0.55000000000000004</v>
      </c>
      <c r="Y260" s="69" t="s">
        <v>240</v>
      </c>
      <c r="Z260" s="5">
        <f t="shared" si="435"/>
        <v>0.2</v>
      </c>
      <c r="AA260" s="5">
        <f t="shared" si="436"/>
        <v>13</v>
      </c>
      <c r="AB260" s="5">
        <f t="shared" si="437"/>
        <v>0.2</v>
      </c>
      <c r="AC260" s="5">
        <f t="shared" si="411"/>
        <v>18</v>
      </c>
      <c r="AD260" s="5">
        <f t="shared" si="438"/>
        <v>1</v>
      </c>
      <c r="AE260" s="70">
        <f t="shared" si="340"/>
        <v>1</v>
      </c>
      <c r="AF260" s="5" t="str">
        <f t="shared" si="356"/>
        <v>5E</v>
      </c>
      <c r="AG260" s="66">
        <f t="shared" si="341"/>
        <v>25</v>
      </c>
      <c r="AH260" s="65" t="str">
        <f t="shared" si="339"/>
        <v>Bajo</v>
      </c>
      <c r="AI260" s="5" t="str">
        <f t="shared" si="342"/>
        <v>SIGNIFICATIVO</v>
      </c>
      <c r="AJ260" s="5" t="s">
        <v>441</v>
      </c>
      <c r="AK260" s="99" t="s">
        <v>382</v>
      </c>
      <c r="AN260" s="71"/>
    </row>
    <row r="261" spans="1:40" ht="409.5">
      <c r="A261" s="97"/>
      <c r="B261" s="227"/>
      <c r="C261" s="227"/>
      <c r="D261" s="227"/>
      <c r="E261" s="237"/>
      <c r="F261" s="237"/>
      <c r="G261" s="63">
        <v>68</v>
      </c>
      <c r="H261" s="64" t="str">
        <f t="shared" si="425"/>
        <v>Transportar herramientas/materiales de manera incorrecta</v>
      </c>
      <c r="I261" s="64" t="str">
        <f t="shared" si="426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61" s="64" t="str">
        <f t="shared" si="427"/>
        <v>1er Auxilio, lesion leve, lesion moderada, lesion incapacitante, fatalidad</v>
      </c>
      <c r="K261" s="78">
        <v>3</v>
      </c>
      <c r="L261" s="78" t="s">
        <v>31</v>
      </c>
      <c r="M261" s="78">
        <f t="shared" ref="M261:M323" si="439">IF(OR(K261="",L261=""),"",VLOOKUP(CONCATENATE(K261,L261),$AS$3:$AT$51,2,FALSE))</f>
        <v>13</v>
      </c>
      <c r="N261" s="65" t="str">
        <f t="shared" si="428"/>
        <v>Medio</v>
      </c>
      <c r="O261" s="66"/>
      <c r="P261" s="5" t="str">
        <f t="shared" si="429"/>
        <v/>
      </c>
      <c r="Q261" s="66"/>
      <c r="R261" s="5" t="str">
        <f t="shared" si="430"/>
        <v/>
      </c>
      <c r="S261" s="67"/>
      <c r="T261" s="5" t="str">
        <f t="shared" si="431"/>
        <v/>
      </c>
      <c r="U261" s="68" t="s">
        <v>411</v>
      </c>
      <c r="V261" s="5">
        <f t="shared" si="432"/>
        <v>0.55000000000000004</v>
      </c>
      <c r="W261" s="5">
        <f t="shared" si="433"/>
        <v>10</v>
      </c>
      <c r="X261" s="5">
        <f t="shared" si="434"/>
        <v>0.55000000000000004</v>
      </c>
      <c r="Y261" s="69" t="s">
        <v>240</v>
      </c>
      <c r="Z261" s="5">
        <f t="shared" si="435"/>
        <v>0.2</v>
      </c>
      <c r="AA261" s="5">
        <f t="shared" si="436"/>
        <v>13</v>
      </c>
      <c r="AB261" s="5">
        <f t="shared" si="437"/>
        <v>0.2</v>
      </c>
      <c r="AC261" s="5">
        <f t="shared" si="411"/>
        <v>13</v>
      </c>
      <c r="AD261" s="5">
        <f t="shared" si="438"/>
        <v>5</v>
      </c>
      <c r="AE261" s="70">
        <f t="shared" si="340"/>
        <v>5</v>
      </c>
      <c r="AF261" s="5" t="str">
        <f t="shared" si="356"/>
        <v>4D</v>
      </c>
      <c r="AG261" s="66">
        <f t="shared" si="341"/>
        <v>21</v>
      </c>
      <c r="AH261" s="65" t="str">
        <f t="shared" si="339"/>
        <v>Bajo</v>
      </c>
      <c r="AI261" s="5" t="str">
        <f t="shared" si="342"/>
        <v>NO SIGNIFICATIVO</v>
      </c>
      <c r="AJ261" s="5" t="s">
        <v>441</v>
      </c>
      <c r="AK261" s="99" t="s">
        <v>382</v>
      </c>
      <c r="AN261" s="71"/>
    </row>
    <row r="262" spans="1:40" ht="409.5">
      <c r="A262" s="97"/>
      <c r="B262" s="227"/>
      <c r="C262" s="227"/>
      <c r="D262" s="227"/>
      <c r="E262" s="237"/>
      <c r="F262" s="237"/>
      <c r="G262" s="63">
        <v>70</v>
      </c>
      <c r="H262" s="64" t="str">
        <f t="shared" si="425"/>
        <v>Apilar/Almacenar inadecuadamente</v>
      </c>
      <c r="I262" s="64" t="str">
        <f t="shared" si="426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62" s="64" t="str">
        <f t="shared" si="427"/>
        <v>1er Auxilio, lesion leve, lesion moderada, lesion incapacitante, fatalidad</v>
      </c>
      <c r="K262" s="78">
        <v>3</v>
      </c>
      <c r="L262" s="78" t="s">
        <v>31</v>
      </c>
      <c r="M262" s="78">
        <f t="shared" si="439"/>
        <v>13</v>
      </c>
      <c r="N262" s="65" t="str">
        <f t="shared" si="428"/>
        <v>Medio</v>
      </c>
      <c r="O262" s="66"/>
      <c r="P262" s="5" t="str">
        <f t="shared" si="429"/>
        <v/>
      </c>
      <c r="Q262" s="66"/>
      <c r="R262" s="5" t="str">
        <f t="shared" si="430"/>
        <v/>
      </c>
      <c r="S262" s="67"/>
      <c r="T262" s="5" t="str">
        <f t="shared" si="431"/>
        <v/>
      </c>
      <c r="U262" s="68" t="s">
        <v>411</v>
      </c>
      <c r="V262" s="5">
        <f t="shared" si="432"/>
        <v>0.55000000000000004</v>
      </c>
      <c r="W262" s="5">
        <f t="shared" si="433"/>
        <v>10</v>
      </c>
      <c r="X262" s="5">
        <f t="shared" si="434"/>
        <v>0.55000000000000004</v>
      </c>
      <c r="Y262" s="69" t="s">
        <v>240</v>
      </c>
      <c r="Z262" s="5">
        <f t="shared" si="435"/>
        <v>0.2</v>
      </c>
      <c r="AA262" s="5">
        <f t="shared" si="436"/>
        <v>13</v>
      </c>
      <c r="AB262" s="5">
        <f t="shared" si="437"/>
        <v>0.2</v>
      </c>
      <c r="AC262" s="5">
        <f t="shared" si="411"/>
        <v>13</v>
      </c>
      <c r="AD262" s="5">
        <f t="shared" si="438"/>
        <v>5</v>
      </c>
      <c r="AE262" s="70">
        <f t="shared" si="340"/>
        <v>5</v>
      </c>
      <c r="AF262" s="5" t="str">
        <f t="shared" si="356"/>
        <v>4D</v>
      </c>
      <c r="AG262" s="66">
        <f t="shared" si="341"/>
        <v>21</v>
      </c>
      <c r="AH262" s="65" t="str">
        <f t="shared" si="339"/>
        <v>Bajo</v>
      </c>
      <c r="AI262" s="5" t="str">
        <f t="shared" si="342"/>
        <v>NO SIGNIFICATIVO</v>
      </c>
      <c r="AJ262" s="5" t="s">
        <v>441</v>
      </c>
      <c r="AK262" s="99" t="s">
        <v>382</v>
      </c>
      <c r="AN262" s="71"/>
    </row>
    <row r="263" spans="1:40" ht="409.5">
      <c r="A263" s="97"/>
      <c r="B263" s="227"/>
      <c r="C263" s="227"/>
      <c r="D263" s="227"/>
      <c r="E263" s="237"/>
      <c r="F263" s="237"/>
      <c r="G263" s="63">
        <v>50</v>
      </c>
      <c r="H263" s="64" t="str">
        <f t="shared" si="322"/>
        <v>Equipos o instalaciones eléctricas energizadas</v>
      </c>
      <c r="I263" s="64" t="str">
        <f t="shared" si="323"/>
        <v>Contacto directo / indirecto / inducción con energía eléctrica</v>
      </c>
      <c r="J263" s="64" t="str">
        <f t="shared" si="324"/>
        <v>1er Auxilio, lesion leve, lesion moderada, posible enfermedad ocupacional, fatalidad</v>
      </c>
      <c r="K263" s="78">
        <v>2</v>
      </c>
      <c r="L263" s="78" t="s">
        <v>31</v>
      </c>
      <c r="M263" s="115">
        <f t="shared" si="439"/>
        <v>8</v>
      </c>
      <c r="N263" s="65" t="str">
        <f t="shared" si="272"/>
        <v>Alto</v>
      </c>
      <c r="O263" s="66"/>
      <c r="P263" s="5" t="str">
        <f t="shared" si="266"/>
        <v/>
      </c>
      <c r="Q263" s="66"/>
      <c r="R263" s="5" t="str">
        <f t="shared" si="267"/>
        <v/>
      </c>
      <c r="S263" s="67" t="s">
        <v>360</v>
      </c>
      <c r="T263" s="5">
        <f t="shared" si="268"/>
        <v>0.65</v>
      </c>
      <c r="U263" s="68" t="s">
        <v>411</v>
      </c>
      <c r="V263" s="5">
        <f t="shared" si="269"/>
        <v>0.55000000000000004</v>
      </c>
      <c r="W263" s="5">
        <f t="shared" si="273"/>
        <v>10</v>
      </c>
      <c r="X263" s="5">
        <f t="shared" si="274"/>
        <v>0.55000000000000004</v>
      </c>
      <c r="Y263" s="69" t="s">
        <v>240</v>
      </c>
      <c r="Z263" s="5">
        <f t="shared" si="270"/>
        <v>0.2</v>
      </c>
      <c r="AA263" s="5">
        <f t="shared" si="275"/>
        <v>13</v>
      </c>
      <c r="AB263" s="5">
        <f t="shared" si="276"/>
        <v>0.2</v>
      </c>
      <c r="AC263" s="5">
        <f t="shared" si="411"/>
        <v>18</v>
      </c>
      <c r="AD263" s="5">
        <f t="shared" si="277"/>
        <v>1</v>
      </c>
      <c r="AE263" s="70">
        <f t="shared" si="340"/>
        <v>1</v>
      </c>
      <c r="AF263" s="5" t="str">
        <f t="shared" si="356"/>
        <v>5E</v>
      </c>
      <c r="AG263" s="66">
        <f t="shared" si="341"/>
        <v>25</v>
      </c>
      <c r="AH263" s="65" t="str">
        <f t="shared" si="339"/>
        <v>Bajo</v>
      </c>
      <c r="AI263" s="5" t="str">
        <f t="shared" si="342"/>
        <v>SIGNIFICATIVO</v>
      </c>
      <c r="AJ263" s="5" t="s">
        <v>441</v>
      </c>
      <c r="AK263" s="99" t="s">
        <v>382</v>
      </c>
      <c r="AN263" s="71"/>
    </row>
    <row r="264" spans="1:40" ht="327.75">
      <c r="A264" s="97"/>
      <c r="B264" s="231">
        <v>5</v>
      </c>
      <c r="C264" s="231" t="s">
        <v>251</v>
      </c>
      <c r="D264" s="231" t="s">
        <v>251</v>
      </c>
      <c r="E264" s="232" t="s">
        <v>318</v>
      </c>
      <c r="F264" s="232" t="s">
        <v>249</v>
      </c>
      <c r="G264" s="63">
        <v>39</v>
      </c>
      <c r="H264" s="64" t="str">
        <f t="shared" si="322"/>
        <v>Orden y limpieza deficiente/Desorden</v>
      </c>
      <c r="I264" s="64" t="str">
        <f t="shared" si="323"/>
        <v>Caída al mismo nivel</v>
      </c>
      <c r="J264" s="64" t="str">
        <f t="shared" si="324"/>
        <v>1er Auxilio, lesion leve, lesion moderada.</v>
      </c>
      <c r="K264" s="78">
        <v>3</v>
      </c>
      <c r="L264" s="78" t="s">
        <v>31</v>
      </c>
      <c r="M264" s="78">
        <f t="shared" si="439"/>
        <v>13</v>
      </c>
      <c r="N264" s="65" t="str">
        <f t="shared" si="272"/>
        <v>Medio</v>
      </c>
      <c r="O264" s="66"/>
      <c r="P264" s="5" t="str">
        <f t="shared" si="266"/>
        <v/>
      </c>
      <c r="Q264" s="66"/>
      <c r="R264" s="5" t="str">
        <f t="shared" si="267"/>
        <v/>
      </c>
      <c r="S264" s="67" t="s">
        <v>301</v>
      </c>
      <c r="T264" s="5">
        <f t="shared" si="268"/>
        <v>0.65</v>
      </c>
      <c r="U264" s="68" t="s">
        <v>412</v>
      </c>
      <c r="V264" s="5">
        <f t="shared" si="269"/>
        <v>0.55000000000000004</v>
      </c>
      <c r="W264" s="5">
        <f t="shared" si="273"/>
        <v>11</v>
      </c>
      <c r="X264" s="5">
        <f t="shared" si="274"/>
        <v>0.55000000000000004</v>
      </c>
      <c r="Y264" s="69" t="s">
        <v>240</v>
      </c>
      <c r="Z264" s="5">
        <f t="shared" si="270"/>
        <v>0.2</v>
      </c>
      <c r="AA264" s="5">
        <f t="shared" si="275"/>
        <v>13</v>
      </c>
      <c r="AB264" s="5">
        <f t="shared" si="276"/>
        <v>0.2</v>
      </c>
      <c r="AC264" s="5">
        <f t="shared" si="411"/>
        <v>13</v>
      </c>
      <c r="AD264" s="5">
        <f t="shared" si="277"/>
        <v>1</v>
      </c>
      <c r="AE264" s="70">
        <f t="shared" si="340"/>
        <v>1</v>
      </c>
      <c r="AF264" s="5" t="str">
        <f t="shared" si="356"/>
        <v>5E</v>
      </c>
      <c r="AG264" s="66">
        <f t="shared" si="341"/>
        <v>25</v>
      </c>
      <c r="AH264" s="65" t="str">
        <f t="shared" si="339"/>
        <v>Bajo</v>
      </c>
      <c r="AI264" s="5" t="str">
        <f t="shared" si="342"/>
        <v>NO SIGNIFICATIVO</v>
      </c>
      <c r="AJ264" s="5" t="s">
        <v>441</v>
      </c>
      <c r="AK264" s="99" t="s">
        <v>382</v>
      </c>
      <c r="AN264" s="71"/>
    </row>
    <row r="265" spans="1:40" ht="327.75">
      <c r="A265" s="97"/>
      <c r="B265" s="231"/>
      <c r="C265" s="231"/>
      <c r="D265" s="231"/>
      <c r="E265" s="232"/>
      <c r="F265" s="232"/>
      <c r="G265" s="63">
        <v>33</v>
      </c>
      <c r="H265" s="64" t="str">
        <f t="shared" si="322"/>
        <v xml:space="preserve">Vehículo/equipo Motorizado en Movimiento </v>
      </c>
      <c r="I265" s="64" t="str">
        <f t="shared" si="323"/>
        <v>Atropellamiento - Accidente Vehicular</v>
      </c>
      <c r="J265" s="64" t="str">
        <f t="shared" si="324"/>
        <v>1er Auxilio, lesion leve, lesion moderada, lesion incapacitante, fatalidad</v>
      </c>
      <c r="K265" s="78">
        <v>2</v>
      </c>
      <c r="L265" s="78" t="s">
        <v>31</v>
      </c>
      <c r="M265" s="115">
        <f t="shared" si="439"/>
        <v>8</v>
      </c>
      <c r="N265" s="65" t="str">
        <f t="shared" si="272"/>
        <v>Alto</v>
      </c>
      <c r="O265" s="66"/>
      <c r="P265" s="5" t="str">
        <f t="shared" si="266"/>
        <v/>
      </c>
      <c r="Q265" s="66"/>
      <c r="R265" s="5" t="str">
        <f t="shared" si="267"/>
        <v/>
      </c>
      <c r="S265" s="67" t="s">
        <v>357</v>
      </c>
      <c r="T265" s="5">
        <f t="shared" si="268"/>
        <v>0.65</v>
      </c>
      <c r="U265" s="68" t="s">
        <v>412</v>
      </c>
      <c r="V265" s="5">
        <f t="shared" si="269"/>
        <v>0.55000000000000004</v>
      </c>
      <c r="W265" s="5">
        <f t="shared" si="273"/>
        <v>11</v>
      </c>
      <c r="X265" s="5">
        <f t="shared" si="274"/>
        <v>0.55000000000000004</v>
      </c>
      <c r="Y265" s="69" t="s">
        <v>240</v>
      </c>
      <c r="Z265" s="5">
        <f t="shared" si="270"/>
        <v>0.2</v>
      </c>
      <c r="AA265" s="5">
        <f t="shared" si="275"/>
        <v>13</v>
      </c>
      <c r="AB265" s="5">
        <f t="shared" si="276"/>
        <v>0.2</v>
      </c>
      <c r="AC265" s="5">
        <f t="shared" si="411"/>
        <v>18</v>
      </c>
      <c r="AD265" s="5">
        <f t="shared" si="277"/>
        <v>1</v>
      </c>
      <c r="AE265" s="70">
        <f t="shared" si="340"/>
        <v>1</v>
      </c>
      <c r="AF265" s="5" t="str">
        <f t="shared" si="356"/>
        <v>5E</v>
      </c>
      <c r="AG265" s="66">
        <f t="shared" si="341"/>
        <v>25</v>
      </c>
      <c r="AH265" s="65" t="str">
        <f t="shared" si="339"/>
        <v>Bajo</v>
      </c>
      <c r="AI265" s="5" t="str">
        <f t="shared" si="342"/>
        <v>SIGNIFICATIVO</v>
      </c>
      <c r="AJ265" s="5" t="s">
        <v>441</v>
      </c>
      <c r="AK265" s="99" t="s">
        <v>382</v>
      </c>
      <c r="AN265" s="71"/>
    </row>
    <row r="266" spans="1:40" ht="384.75">
      <c r="A266" s="97"/>
      <c r="B266" s="231"/>
      <c r="C266" s="231"/>
      <c r="D266" s="231"/>
      <c r="E266" s="232"/>
      <c r="F266" s="232"/>
      <c r="G266" s="63">
        <v>8</v>
      </c>
      <c r="H266" s="64" t="str">
        <f t="shared" si="322"/>
        <v>Polvo /Material Particulado)</v>
      </c>
      <c r="I266" s="64" t="str">
        <f t="shared" si="323"/>
        <v>Inhalación de Polvo /Material Particulado), Contacto de la Vista con sustancias o agentes dañinos.</v>
      </c>
      <c r="J266" s="64" t="str">
        <f t="shared" si="324"/>
        <v>1er Auxilio, lesion leve, lesion moderada, posible enfermedad no ocupacional, posible enfermedad ocupacional</v>
      </c>
      <c r="K266" s="78">
        <v>3</v>
      </c>
      <c r="L266" s="78" t="s">
        <v>31</v>
      </c>
      <c r="M266" s="78">
        <f t="shared" si="439"/>
        <v>13</v>
      </c>
      <c r="N266" s="65" t="str">
        <f t="shared" si="272"/>
        <v>Medio</v>
      </c>
      <c r="O266" s="66"/>
      <c r="P266" s="5" t="str">
        <f t="shared" si="266"/>
        <v/>
      </c>
      <c r="Q266" s="66"/>
      <c r="R266" s="5" t="str">
        <f t="shared" si="267"/>
        <v/>
      </c>
      <c r="S266" s="67" t="s">
        <v>350</v>
      </c>
      <c r="T266" s="5">
        <f t="shared" si="268"/>
        <v>0.65</v>
      </c>
      <c r="U266" s="68" t="s">
        <v>396</v>
      </c>
      <c r="V266" s="5">
        <f t="shared" si="269"/>
        <v>0.55000000000000004</v>
      </c>
      <c r="W266" s="5">
        <f t="shared" si="273"/>
        <v>11</v>
      </c>
      <c r="X266" s="5">
        <f t="shared" si="274"/>
        <v>0.55000000000000004</v>
      </c>
      <c r="Y266" s="69" t="s">
        <v>240</v>
      </c>
      <c r="Z266" s="5">
        <f t="shared" si="270"/>
        <v>0.2</v>
      </c>
      <c r="AA266" s="5">
        <f t="shared" si="275"/>
        <v>13</v>
      </c>
      <c r="AB266" s="5">
        <f t="shared" si="276"/>
        <v>0.2</v>
      </c>
      <c r="AC266" s="5">
        <f t="shared" si="411"/>
        <v>13</v>
      </c>
      <c r="AD266" s="5">
        <f t="shared" si="277"/>
        <v>1</v>
      </c>
      <c r="AE266" s="70">
        <f t="shared" si="340"/>
        <v>1</v>
      </c>
      <c r="AF266" s="5" t="str">
        <f t="shared" si="356"/>
        <v>5E</v>
      </c>
      <c r="AG266" s="66">
        <f t="shared" si="341"/>
        <v>25</v>
      </c>
      <c r="AH266" s="65" t="str">
        <f t="shared" si="339"/>
        <v>Bajo</v>
      </c>
      <c r="AI266" s="5" t="str">
        <f t="shared" si="342"/>
        <v>NO SIGNIFICATIVO</v>
      </c>
      <c r="AJ266" s="5" t="s">
        <v>441</v>
      </c>
      <c r="AK266" s="99" t="s">
        <v>382</v>
      </c>
      <c r="AN266" s="71"/>
    </row>
    <row r="267" spans="1:40" ht="356.25">
      <c r="A267" s="97"/>
      <c r="B267" s="231"/>
      <c r="C267" s="231"/>
      <c r="D267" s="231"/>
      <c r="E267" s="232"/>
      <c r="F267" s="232"/>
      <c r="G267" s="63">
        <v>5</v>
      </c>
      <c r="H267" s="64" t="str">
        <f t="shared" si="322"/>
        <v>Ruido</v>
      </c>
      <c r="I267" s="64" t="str">
        <f t="shared" si="323"/>
        <v>Exposición a Ruido</v>
      </c>
      <c r="J267" s="64" t="str">
        <f t="shared" si="324"/>
        <v>Posible enfermedad Ocupacional</v>
      </c>
      <c r="K267" s="78">
        <v>3</v>
      </c>
      <c r="L267" s="78" t="s">
        <v>31</v>
      </c>
      <c r="M267" s="78">
        <f t="shared" si="439"/>
        <v>13</v>
      </c>
      <c r="N267" s="65" t="str">
        <f t="shared" si="272"/>
        <v>Medio</v>
      </c>
      <c r="O267" s="66"/>
      <c r="P267" s="5" t="str">
        <f t="shared" si="266"/>
        <v/>
      </c>
      <c r="Q267" s="66"/>
      <c r="R267" s="5" t="str">
        <f t="shared" si="267"/>
        <v/>
      </c>
      <c r="S267" s="67" t="s">
        <v>302</v>
      </c>
      <c r="T267" s="5">
        <f t="shared" si="268"/>
        <v>0.65</v>
      </c>
      <c r="U267" s="68" t="s">
        <v>398</v>
      </c>
      <c r="V267" s="5">
        <f t="shared" si="269"/>
        <v>0.55000000000000004</v>
      </c>
      <c r="W267" s="5">
        <f t="shared" si="273"/>
        <v>11</v>
      </c>
      <c r="X267" s="5">
        <f t="shared" si="274"/>
        <v>0.55000000000000004</v>
      </c>
      <c r="Y267" s="69" t="s">
        <v>240</v>
      </c>
      <c r="Z267" s="5">
        <f t="shared" si="270"/>
        <v>0.2</v>
      </c>
      <c r="AA267" s="5">
        <f t="shared" si="275"/>
        <v>13</v>
      </c>
      <c r="AB267" s="5">
        <f t="shared" si="276"/>
        <v>0.2</v>
      </c>
      <c r="AC267" s="5">
        <f t="shared" si="411"/>
        <v>13</v>
      </c>
      <c r="AD267" s="5">
        <f t="shared" si="277"/>
        <v>1</v>
      </c>
      <c r="AE267" s="70">
        <f t="shared" si="340"/>
        <v>1</v>
      </c>
      <c r="AF267" s="5" t="str">
        <f t="shared" si="356"/>
        <v>5E</v>
      </c>
      <c r="AG267" s="66">
        <f t="shared" si="341"/>
        <v>25</v>
      </c>
      <c r="AH267" s="65" t="str">
        <f t="shared" si="339"/>
        <v>Bajo</v>
      </c>
      <c r="AI267" s="5" t="str">
        <f t="shared" si="342"/>
        <v>NO SIGNIFICATIVO</v>
      </c>
      <c r="AJ267" s="5" t="s">
        <v>441</v>
      </c>
      <c r="AK267" s="99" t="s">
        <v>382</v>
      </c>
      <c r="AN267" s="71"/>
    </row>
    <row r="268" spans="1:40" ht="327.75">
      <c r="A268" s="97"/>
      <c r="B268" s="231"/>
      <c r="C268" s="231"/>
      <c r="D268" s="231"/>
      <c r="E268" s="232"/>
      <c r="F268" s="232"/>
      <c r="G268" s="63">
        <v>40</v>
      </c>
      <c r="H268" s="64" t="str">
        <f t="shared" si="322"/>
        <v>Vías de acceso/Rampa defectuosa</v>
      </c>
      <c r="I268" s="64" t="str">
        <f t="shared" si="323"/>
        <v>Caída al mismo nivel</v>
      </c>
      <c r="J268" s="64" t="str">
        <f t="shared" si="324"/>
        <v>1er Auxilio, lesion leve, lesion moderada.</v>
      </c>
      <c r="K268" s="78">
        <v>3</v>
      </c>
      <c r="L268" s="78" t="s">
        <v>31</v>
      </c>
      <c r="M268" s="78">
        <f t="shared" si="439"/>
        <v>13</v>
      </c>
      <c r="N268" s="65" t="str">
        <f t="shared" ref="N268:N348" si="440">IF(M268="","",IF(AND(OR(M268&gt;16,M268=16),OR(M268&lt;25,M268=25)),"Bajo",IF(AND(OR(M268&gt;9,M268=9),OR(M268&lt;15,M268=15)),"Medio",IF(AND(OR(M268&gt;1,M268=1),OR(M268&lt;8,M268=8)),"Alto"))))</f>
        <v>Medio</v>
      </c>
      <c r="O268" s="66"/>
      <c r="P268" s="5" t="str">
        <f t="shared" ref="P268:P347" si="441">IF(O268="", "",$P$18)</f>
        <v/>
      </c>
      <c r="Q268" s="66"/>
      <c r="R268" s="5" t="str">
        <f t="shared" ref="R268:R347" si="442">IF(Q268="", "",$R$18)</f>
        <v/>
      </c>
      <c r="S268" s="67" t="s">
        <v>301</v>
      </c>
      <c r="T268" s="5">
        <f t="shared" ref="T268:T347" si="443">IF(S268="", "",$T$18)</f>
        <v>0.65</v>
      </c>
      <c r="U268" s="68" t="s">
        <v>412</v>
      </c>
      <c r="V268" s="5">
        <f t="shared" ref="V268:V347" si="444">IF(U268="", "",X268)</f>
        <v>0.55000000000000004</v>
      </c>
      <c r="W268" s="5">
        <f t="shared" ref="W268" si="445">IF(U268="","",LEN(U268)-LEN(SUBSTITUTE(U268,"•","")))</f>
        <v>11</v>
      </c>
      <c r="X268" s="5">
        <f t="shared" ref="X268" si="446">IF(W268="","",IF(W268=1,0.25,IF(AND(OR(W268&gt;2,W268=2),OR(W268&lt;4,W268=4)),0.4,IF(OR(W268&gt;5,W268=5),0.55))))</f>
        <v>0.55000000000000004</v>
      </c>
      <c r="Y268" s="69" t="s">
        <v>240</v>
      </c>
      <c r="Z268" s="5">
        <f t="shared" ref="Z268:Z347" si="447">IF(Y268="", "",AB268)</f>
        <v>0.2</v>
      </c>
      <c r="AA268" s="5">
        <f t="shared" ref="AA268:AA348" si="448">IF(Y268="","",LEN(Y268)-LEN(SUBSTITUTE(Y268,"•","")))</f>
        <v>13</v>
      </c>
      <c r="AB268" s="5">
        <f t="shared" ref="AB268:AB348" si="449">IF(AA268="","",IF(AA268=1,0.05,IF(AND(OR(AA268&gt;2,AA268=2),OR(AA268&lt;4,AA268=4)),0.12,IF(OR(AA268&gt;5,AA268=5),0.2))))</f>
        <v>0.2</v>
      </c>
      <c r="AC268" s="5">
        <f t="shared" si="411"/>
        <v>13</v>
      </c>
      <c r="AD268" s="5">
        <f t="shared" ref="AD268" si="450">ROUND(IF(COUNT(P268,R268,T268,V268,Z268)=0,"", IF(  (MAX(P268,R268,T268,V268,Z268)+ (0.5*(SUM(P268,R268,T268,V268,Z268)-MAX(P268,R268,T268,V268,Z268))))&gt;0.951, (1-0.95)*AC268,(1-( (MAX(P268,R268,T268,V268,Z268))+0.5*(SUM(P268,R268,T268,V268,Z268)-MAX(P268,R268,T268,V268,Z268))))*AC268)),0)</f>
        <v>1</v>
      </c>
      <c r="AE268" s="70">
        <f t="shared" si="340"/>
        <v>1</v>
      </c>
      <c r="AF268" s="5" t="str">
        <f t="shared" si="356"/>
        <v>5E</v>
      </c>
      <c r="AG268" s="66">
        <f t="shared" si="341"/>
        <v>25</v>
      </c>
      <c r="AH268" s="65" t="str">
        <f t="shared" si="339"/>
        <v>Bajo</v>
      </c>
      <c r="AI268" s="5" t="str">
        <f t="shared" si="342"/>
        <v>NO SIGNIFICATIVO</v>
      </c>
      <c r="AJ268" s="5" t="s">
        <v>441</v>
      </c>
      <c r="AK268" s="99" t="s">
        <v>382</v>
      </c>
      <c r="AN268" s="71"/>
    </row>
    <row r="269" spans="1:40" ht="327.75">
      <c r="A269" s="97"/>
      <c r="B269" s="231"/>
      <c r="C269" s="231"/>
      <c r="D269" s="231"/>
      <c r="E269" s="232"/>
      <c r="F269" s="232"/>
      <c r="G269" s="63">
        <v>41</v>
      </c>
      <c r="H269" s="64" t="str">
        <f t="shared" si="322"/>
        <v>Rocas inestables / talud inestable</v>
      </c>
      <c r="I269" s="64" t="str">
        <f t="shared" si="323"/>
        <v>Caída de rocas; derrumbes, desplomes</v>
      </c>
      <c r="J269" s="64" t="str">
        <f t="shared" si="324"/>
        <v>1er Auxilio, lesion leve, lesion moderada, lesion incapacitante, fatalidad</v>
      </c>
      <c r="K269" s="78">
        <v>2</v>
      </c>
      <c r="L269" s="78" t="s">
        <v>38</v>
      </c>
      <c r="M269" s="115">
        <f t="shared" si="439"/>
        <v>5</v>
      </c>
      <c r="N269" s="65" t="str">
        <f t="shared" si="440"/>
        <v>Alto</v>
      </c>
      <c r="O269" s="66"/>
      <c r="P269" s="5" t="str">
        <f t="shared" si="441"/>
        <v/>
      </c>
      <c r="Q269" s="66"/>
      <c r="R269" s="5" t="str">
        <f t="shared" si="442"/>
        <v/>
      </c>
      <c r="S269" s="67" t="s">
        <v>339</v>
      </c>
      <c r="T269" s="5">
        <f t="shared" si="443"/>
        <v>0.65</v>
      </c>
      <c r="U269" s="68" t="s">
        <v>412</v>
      </c>
      <c r="V269" s="5">
        <f t="shared" si="444"/>
        <v>0.55000000000000004</v>
      </c>
      <c r="W269" s="5">
        <f t="shared" ref="W269:W348" si="451">IF(U269="","",LEN(U269)-LEN(SUBSTITUTE(U269,"•","")))</f>
        <v>11</v>
      </c>
      <c r="X269" s="5">
        <f t="shared" ref="X269:X348" si="452">IF(W269="","",IF(W269=1,0.25,IF(AND(OR(W269&gt;2,W269=2),OR(W269&lt;4,W269=4)),0.4,IF(OR(W269&gt;5,W269=5),0.55))))</f>
        <v>0.55000000000000004</v>
      </c>
      <c r="Y269" s="69" t="s">
        <v>240</v>
      </c>
      <c r="Z269" s="5">
        <f t="shared" si="447"/>
        <v>0.2</v>
      </c>
      <c r="AA269" s="5">
        <f t="shared" si="448"/>
        <v>13</v>
      </c>
      <c r="AB269" s="5">
        <f t="shared" si="449"/>
        <v>0.2</v>
      </c>
      <c r="AC269" s="5">
        <f t="shared" si="411"/>
        <v>21</v>
      </c>
      <c r="AD269" s="5">
        <f t="shared" ref="AD269:AD347" si="453">ROUND(IF(COUNT(P269,R269,T269,V269,Z269)=0,"", IF(  (MAX(P269,R269,T269,V269,Z269)+ (0.5*(SUM(P269,R269,T269,V269,Z269)-MAX(P269,R269,T269,V269,Z269))))&gt;0.951, (1-0.95)*AC269,(1-( (MAX(P269,R269,T269,V269,Z269))+0.5*(SUM(P269,R269,T269,V269,Z269)-MAX(P269,R269,T269,V269,Z269))))*AC269)),0)</f>
        <v>1</v>
      </c>
      <c r="AE269" s="70">
        <f t="shared" si="340"/>
        <v>1</v>
      </c>
      <c r="AF269" s="5" t="str">
        <f t="shared" si="356"/>
        <v>5E</v>
      </c>
      <c r="AG269" s="66">
        <f t="shared" si="341"/>
        <v>25</v>
      </c>
      <c r="AH269" s="65" t="str">
        <f t="shared" si="339"/>
        <v>Bajo</v>
      </c>
      <c r="AI269" s="5" t="str">
        <f t="shared" si="342"/>
        <v>SIGNIFICATIVO</v>
      </c>
      <c r="AJ269" s="5" t="s">
        <v>441</v>
      </c>
      <c r="AK269" s="99" t="s">
        <v>382</v>
      </c>
      <c r="AN269" s="71"/>
    </row>
    <row r="270" spans="1:40" ht="327.75">
      <c r="A270" s="97"/>
      <c r="B270" s="231"/>
      <c r="C270" s="231"/>
      <c r="D270" s="231"/>
      <c r="E270" s="232"/>
      <c r="F270" s="232"/>
      <c r="G270" s="63">
        <v>17</v>
      </c>
      <c r="H270" s="64" t="str">
        <f t="shared" ref="H270" si="454">VLOOKUP(G270,PELIGRO,3,0)</f>
        <v>Movimientos Repetitivos</v>
      </c>
      <c r="I270" s="64" t="str">
        <f t="shared" ref="I270" si="455">VLOOKUP(G270,PELIGRO,5,0)</f>
        <v>Ergonómico por movimiento repetitivo/frecuentes</v>
      </c>
      <c r="J270" s="64" t="str">
        <f t="shared" ref="J270" si="456">VLOOKUP(G270,PELIGRO,7,0)</f>
        <v>1er Auxilio, lesion leve, lesion moderada, posible enfermedad ocupacional.</v>
      </c>
      <c r="K270" s="78">
        <v>3</v>
      </c>
      <c r="L270" s="78" t="s">
        <v>31</v>
      </c>
      <c r="M270" s="78">
        <f t="shared" si="439"/>
        <v>13</v>
      </c>
      <c r="N270" s="65" t="str">
        <f t="shared" ref="N270" si="457">IF(M270="","",IF(AND(OR(M270&gt;16,M270=16),OR(M270&lt;25,M270=25)),"Bajo",IF(AND(OR(M270&gt;9,M270=9),OR(M270&lt;15,M270=15)),"Medio",IF(AND(OR(M270&gt;1,M270=1),OR(M270&lt;8,M270=8)),"Alto"))))</f>
        <v>Medio</v>
      </c>
      <c r="O270" s="66"/>
      <c r="P270" s="5" t="str">
        <f t="shared" ref="P270" si="458">IF(O270="", "",$P$18)</f>
        <v/>
      </c>
      <c r="Q270" s="66"/>
      <c r="R270" s="5" t="str">
        <f t="shared" ref="R270" si="459">IF(Q270="", "",$R$18)</f>
        <v/>
      </c>
      <c r="S270" s="67" t="s">
        <v>304</v>
      </c>
      <c r="T270" s="5">
        <f t="shared" ref="T270" si="460">IF(S270="", "",$T$18)</f>
        <v>0.65</v>
      </c>
      <c r="U270" s="68" t="s">
        <v>412</v>
      </c>
      <c r="V270" s="5">
        <f t="shared" ref="V270" si="461">IF(U270="", "",X270)</f>
        <v>0.55000000000000004</v>
      </c>
      <c r="W270" s="5">
        <f t="shared" ref="W270" si="462">IF(U270="","",LEN(U270)-LEN(SUBSTITUTE(U270,"•","")))</f>
        <v>11</v>
      </c>
      <c r="X270" s="5">
        <f t="shared" ref="X270" si="463">IF(W270="","",IF(W270=1,0.25,IF(AND(OR(W270&gt;2,W270=2),OR(W270&lt;4,W270=4)),0.4,IF(OR(W270&gt;5,W270=5),0.55))))</f>
        <v>0.55000000000000004</v>
      </c>
      <c r="Y270" s="69" t="s">
        <v>240</v>
      </c>
      <c r="Z270" s="5">
        <f t="shared" ref="Z270" si="464">IF(Y270="", "",AB270)</f>
        <v>0.2</v>
      </c>
      <c r="AA270" s="5">
        <f t="shared" ref="AA270" si="465">IF(Y270="","",LEN(Y270)-LEN(SUBSTITUTE(Y270,"•","")))</f>
        <v>13</v>
      </c>
      <c r="AB270" s="5">
        <f t="shared" ref="AB270" si="466">IF(AA270="","",IF(AA270=1,0.05,IF(AND(OR(AA270&gt;2,AA270=2),OR(AA270&lt;4,AA270=4)),0.12,IF(OR(AA270&gt;5,AA270=5),0.2))))</f>
        <v>0.2</v>
      </c>
      <c r="AC270" s="5">
        <f t="shared" si="411"/>
        <v>13</v>
      </c>
      <c r="AD270" s="5">
        <f t="shared" si="453"/>
        <v>1</v>
      </c>
      <c r="AE270" s="70">
        <f t="shared" si="340"/>
        <v>1</v>
      </c>
      <c r="AF270" s="5" t="str">
        <f t="shared" si="356"/>
        <v>5E</v>
      </c>
      <c r="AG270" s="66">
        <f t="shared" si="341"/>
        <v>25</v>
      </c>
      <c r="AH270" s="65" t="str">
        <f t="shared" si="339"/>
        <v>Bajo</v>
      </c>
      <c r="AI270" s="5" t="str">
        <f t="shared" si="342"/>
        <v>NO SIGNIFICATIVO</v>
      </c>
      <c r="AJ270" s="5" t="s">
        <v>441</v>
      </c>
      <c r="AK270" s="99" t="s">
        <v>382</v>
      </c>
      <c r="AN270" s="71"/>
    </row>
    <row r="271" spans="1:40" ht="327.75">
      <c r="A271" s="97"/>
      <c r="B271" s="231"/>
      <c r="C271" s="231"/>
      <c r="D271" s="231"/>
      <c r="E271" s="232"/>
      <c r="F271" s="232"/>
      <c r="G271" s="63">
        <v>18</v>
      </c>
      <c r="H271" s="64" t="str">
        <f t="shared" ref="H271:H283" si="467">VLOOKUP(G271,PELIGRO,3,0)</f>
        <v>Posturas incomodas o forzadas</v>
      </c>
      <c r="I271" s="64" t="str">
        <f t="shared" ref="I271:I283" si="468">VLOOKUP(G271,PELIGRO,5,0)</f>
        <v>Ergonómico por posturas inadecuada</v>
      </c>
      <c r="J271" s="64" t="str">
        <f t="shared" ref="J271:J283" si="469">VLOOKUP(G271,PELIGRO,7,0)</f>
        <v>1er Auxilio, lesion leve, lesion moderada, posible enfermedad ocupacional.</v>
      </c>
      <c r="K271" s="78">
        <v>3</v>
      </c>
      <c r="L271" s="78" t="s">
        <v>31</v>
      </c>
      <c r="M271" s="78">
        <f t="shared" si="439"/>
        <v>13</v>
      </c>
      <c r="N271" s="65" t="str">
        <f t="shared" ref="N271:N283" si="470">IF(M271="","",IF(AND(OR(M271&gt;16,M271=16),OR(M271&lt;25,M271=25)),"Bajo",IF(AND(OR(M271&gt;9,M271=9),OR(M271&lt;15,M271=15)),"Medio",IF(AND(OR(M271&gt;1,M271=1),OR(M271&lt;8,M271=8)),"Alto"))))</f>
        <v>Medio</v>
      </c>
      <c r="O271" s="66"/>
      <c r="P271" s="5" t="str">
        <f t="shared" ref="P271:P283" si="471">IF(O271="", "",$P$18)</f>
        <v/>
      </c>
      <c r="Q271" s="66"/>
      <c r="R271" s="5" t="str">
        <f t="shared" ref="R271:R283" si="472">IF(Q271="", "",$R$18)</f>
        <v/>
      </c>
      <c r="S271" s="67" t="s">
        <v>304</v>
      </c>
      <c r="T271" s="5">
        <f t="shared" ref="T271:T283" si="473">IF(S271="", "",$T$18)</f>
        <v>0.65</v>
      </c>
      <c r="U271" s="68" t="s">
        <v>412</v>
      </c>
      <c r="V271" s="5">
        <f t="shared" ref="V271:V283" si="474">IF(U271="", "",X271)</f>
        <v>0.55000000000000004</v>
      </c>
      <c r="W271" s="5">
        <f t="shared" ref="W271:W283" si="475">IF(U271="","",LEN(U271)-LEN(SUBSTITUTE(U271,"•","")))</f>
        <v>11</v>
      </c>
      <c r="X271" s="5">
        <f t="shared" ref="X271:X283" si="476">IF(W271="","",IF(W271=1,0.25,IF(AND(OR(W271&gt;2,W271=2),OR(W271&lt;4,W271=4)),0.4,IF(OR(W271&gt;5,W271=5),0.55))))</f>
        <v>0.55000000000000004</v>
      </c>
      <c r="Y271" s="69" t="s">
        <v>240</v>
      </c>
      <c r="Z271" s="5">
        <f t="shared" ref="Z271:Z283" si="477">IF(Y271="", "",AB271)</f>
        <v>0.2</v>
      </c>
      <c r="AA271" s="5">
        <f t="shared" ref="AA271:AA283" si="478">IF(Y271="","",LEN(Y271)-LEN(SUBSTITUTE(Y271,"•","")))</f>
        <v>13</v>
      </c>
      <c r="AB271" s="5">
        <f t="shared" ref="AB271:AB283" si="479">IF(AA271="","",IF(AA271=1,0.05,IF(AND(OR(AA271&gt;2,AA271=2),OR(AA271&lt;4,AA271=4)),0.12,IF(OR(AA271&gt;5,AA271=5),0.2))))</f>
        <v>0.2</v>
      </c>
      <c r="AC271" s="5">
        <f t="shared" si="411"/>
        <v>13</v>
      </c>
      <c r="AD271" s="5">
        <f t="shared" si="453"/>
        <v>1</v>
      </c>
      <c r="AE271" s="70">
        <f t="shared" si="340"/>
        <v>1</v>
      </c>
      <c r="AF271" s="5" t="str">
        <f t="shared" si="356"/>
        <v>5E</v>
      </c>
      <c r="AG271" s="66">
        <f t="shared" si="341"/>
        <v>25</v>
      </c>
      <c r="AH271" s="65" t="str">
        <f t="shared" si="339"/>
        <v>Bajo</v>
      </c>
      <c r="AI271" s="5" t="str">
        <f t="shared" si="342"/>
        <v>NO SIGNIFICATIVO</v>
      </c>
      <c r="AJ271" s="5" t="s">
        <v>441</v>
      </c>
      <c r="AK271" s="99" t="s">
        <v>382</v>
      </c>
      <c r="AN271" s="71"/>
    </row>
    <row r="272" spans="1:40" ht="327.75">
      <c r="A272" s="97"/>
      <c r="B272" s="231"/>
      <c r="C272" s="231"/>
      <c r="D272" s="231"/>
      <c r="E272" s="232"/>
      <c r="F272" s="232"/>
      <c r="G272" s="63">
        <v>21</v>
      </c>
      <c r="H272" s="64" t="str">
        <f t="shared" si="467"/>
        <v>Vibración cuerpo completo</v>
      </c>
      <c r="I272" s="64" t="str">
        <f t="shared" si="468"/>
        <v>Ergonómico por vibración mecánica</v>
      </c>
      <c r="J272" s="64" t="str">
        <f t="shared" si="469"/>
        <v>1er Auxilio, lesion leve, lesion moderada, posible enfermedad ocupacional.</v>
      </c>
      <c r="K272" s="78">
        <v>3</v>
      </c>
      <c r="L272" s="78" t="s">
        <v>31</v>
      </c>
      <c r="M272" s="78">
        <f t="shared" si="439"/>
        <v>13</v>
      </c>
      <c r="N272" s="65" t="str">
        <f t="shared" si="470"/>
        <v>Medio</v>
      </c>
      <c r="O272" s="66"/>
      <c r="P272" s="5" t="str">
        <f t="shared" si="471"/>
        <v/>
      </c>
      <c r="Q272" s="66"/>
      <c r="R272" s="5" t="str">
        <f t="shared" si="472"/>
        <v/>
      </c>
      <c r="S272" s="67" t="s">
        <v>304</v>
      </c>
      <c r="T272" s="5">
        <f t="shared" si="473"/>
        <v>0.65</v>
      </c>
      <c r="U272" s="68" t="s">
        <v>412</v>
      </c>
      <c r="V272" s="5">
        <f t="shared" si="474"/>
        <v>0.55000000000000004</v>
      </c>
      <c r="W272" s="5">
        <f t="shared" si="475"/>
        <v>11</v>
      </c>
      <c r="X272" s="5">
        <f t="shared" si="476"/>
        <v>0.55000000000000004</v>
      </c>
      <c r="Y272" s="69" t="s">
        <v>240</v>
      </c>
      <c r="Z272" s="5">
        <f t="shared" si="477"/>
        <v>0.2</v>
      </c>
      <c r="AA272" s="5">
        <f t="shared" si="478"/>
        <v>13</v>
      </c>
      <c r="AB272" s="5">
        <f t="shared" si="479"/>
        <v>0.2</v>
      </c>
      <c r="AC272" s="5">
        <f t="shared" si="411"/>
        <v>13</v>
      </c>
      <c r="AD272" s="5">
        <f t="shared" si="453"/>
        <v>1</v>
      </c>
      <c r="AE272" s="70">
        <f t="shared" si="340"/>
        <v>1</v>
      </c>
      <c r="AF272" s="5" t="str">
        <f t="shared" si="356"/>
        <v>5E</v>
      </c>
      <c r="AG272" s="66">
        <f t="shared" si="341"/>
        <v>25</v>
      </c>
      <c r="AH272" s="65" t="str">
        <f t="shared" si="339"/>
        <v>Bajo</v>
      </c>
      <c r="AI272" s="5" t="str">
        <f t="shared" si="342"/>
        <v>NO SIGNIFICATIVO</v>
      </c>
      <c r="AJ272" s="5" t="s">
        <v>441</v>
      </c>
      <c r="AK272" s="99" t="s">
        <v>382</v>
      </c>
      <c r="AN272" s="71"/>
    </row>
    <row r="273" spans="1:40" ht="327.75">
      <c r="A273" s="97"/>
      <c r="B273" s="231"/>
      <c r="C273" s="231"/>
      <c r="D273" s="231"/>
      <c r="E273" s="232"/>
      <c r="F273" s="232"/>
      <c r="G273" s="63">
        <v>29</v>
      </c>
      <c r="H273" s="64" t="str">
        <f t="shared" si="467"/>
        <v>Proyección de partículas</v>
      </c>
      <c r="I273" s="64" t="str">
        <f t="shared" si="468"/>
        <v>Contacto con partículas en proyección</v>
      </c>
      <c r="J273" s="64" t="str">
        <f t="shared" si="469"/>
        <v>1er Auxilio, lesion leve, lesion moderada, lesion incapacitante</v>
      </c>
      <c r="K273" s="78">
        <v>3</v>
      </c>
      <c r="L273" s="78" t="s">
        <v>31</v>
      </c>
      <c r="M273" s="78">
        <f t="shared" si="439"/>
        <v>13</v>
      </c>
      <c r="N273" s="65" t="str">
        <f t="shared" si="470"/>
        <v>Medio</v>
      </c>
      <c r="O273" s="66"/>
      <c r="P273" s="5" t="str">
        <f t="shared" si="471"/>
        <v/>
      </c>
      <c r="Q273" s="66"/>
      <c r="R273" s="5" t="str">
        <f t="shared" si="472"/>
        <v/>
      </c>
      <c r="S273" s="67"/>
      <c r="T273" s="5" t="str">
        <f t="shared" si="473"/>
        <v/>
      </c>
      <c r="U273" s="68" t="s">
        <v>412</v>
      </c>
      <c r="V273" s="5">
        <f t="shared" si="474"/>
        <v>0.55000000000000004</v>
      </c>
      <c r="W273" s="5">
        <f t="shared" si="475"/>
        <v>11</v>
      </c>
      <c r="X273" s="5">
        <f t="shared" si="476"/>
        <v>0.55000000000000004</v>
      </c>
      <c r="Y273" s="69" t="s">
        <v>240</v>
      </c>
      <c r="Z273" s="5">
        <f t="shared" si="477"/>
        <v>0.2</v>
      </c>
      <c r="AA273" s="5">
        <f t="shared" si="478"/>
        <v>13</v>
      </c>
      <c r="AB273" s="5">
        <f t="shared" si="479"/>
        <v>0.2</v>
      </c>
      <c r="AC273" s="5">
        <f t="shared" si="411"/>
        <v>13</v>
      </c>
      <c r="AD273" s="5">
        <f t="shared" si="453"/>
        <v>5</v>
      </c>
      <c r="AE273" s="70">
        <f t="shared" si="340"/>
        <v>5</v>
      </c>
      <c r="AF273" s="5" t="str">
        <f t="shared" si="356"/>
        <v>4D</v>
      </c>
      <c r="AG273" s="66">
        <f t="shared" si="341"/>
        <v>21</v>
      </c>
      <c r="AH273" s="65" t="str">
        <f t="shared" si="339"/>
        <v>Bajo</v>
      </c>
      <c r="AI273" s="5" t="str">
        <f t="shared" si="342"/>
        <v>NO SIGNIFICATIVO</v>
      </c>
      <c r="AJ273" s="5" t="s">
        <v>441</v>
      </c>
      <c r="AK273" s="99" t="s">
        <v>382</v>
      </c>
      <c r="AN273" s="71"/>
    </row>
    <row r="274" spans="1:40" ht="327.75">
      <c r="A274" s="97"/>
      <c r="B274" s="231"/>
      <c r="C274" s="231"/>
      <c r="D274" s="231"/>
      <c r="E274" s="232"/>
      <c r="F274" s="232"/>
      <c r="G274" s="63">
        <v>31</v>
      </c>
      <c r="H274" s="64" t="str">
        <f t="shared" si="467"/>
        <v>Superficies Punzo Cortantes</v>
      </c>
      <c r="I274" s="64" t="str">
        <f t="shared" si="468"/>
        <v>Contacto con superficies punto cortantes</v>
      </c>
      <c r="J274" s="64" t="str">
        <f t="shared" si="469"/>
        <v>1er Auxilio, lesion leve, lesion moderada, lesion incapacitante, fatalidad</v>
      </c>
      <c r="K274" s="78">
        <v>3</v>
      </c>
      <c r="L274" s="78" t="s">
        <v>31</v>
      </c>
      <c r="M274" s="78">
        <f t="shared" si="439"/>
        <v>13</v>
      </c>
      <c r="N274" s="65" t="str">
        <f t="shared" si="470"/>
        <v>Medio</v>
      </c>
      <c r="O274" s="66"/>
      <c r="P274" s="5" t="str">
        <f t="shared" si="471"/>
        <v/>
      </c>
      <c r="Q274" s="66"/>
      <c r="R274" s="5" t="str">
        <f t="shared" si="472"/>
        <v/>
      </c>
      <c r="S274" s="67" t="s">
        <v>301</v>
      </c>
      <c r="T274" s="5">
        <f t="shared" si="473"/>
        <v>0.65</v>
      </c>
      <c r="U274" s="68" t="s">
        <v>412</v>
      </c>
      <c r="V274" s="5">
        <f t="shared" si="474"/>
        <v>0.55000000000000004</v>
      </c>
      <c r="W274" s="5">
        <f t="shared" si="475"/>
        <v>11</v>
      </c>
      <c r="X274" s="5">
        <f t="shared" si="476"/>
        <v>0.55000000000000004</v>
      </c>
      <c r="Y274" s="69" t="s">
        <v>240</v>
      </c>
      <c r="Z274" s="5">
        <f t="shared" si="477"/>
        <v>0.2</v>
      </c>
      <c r="AA274" s="5">
        <f t="shared" si="478"/>
        <v>13</v>
      </c>
      <c r="AB274" s="5">
        <f t="shared" si="479"/>
        <v>0.2</v>
      </c>
      <c r="AC274" s="5">
        <f t="shared" si="411"/>
        <v>13</v>
      </c>
      <c r="AD274" s="5">
        <f t="shared" si="453"/>
        <v>1</v>
      </c>
      <c r="AE274" s="70">
        <f t="shared" si="340"/>
        <v>1</v>
      </c>
      <c r="AF274" s="5" t="str">
        <f t="shared" si="356"/>
        <v>5E</v>
      </c>
      <c r="AG274" s="66">
        <f t="shared" si="341"/>
        <v>25</v>
      </c>
      <c r="AH274" s="65" t="str">
        <f t="shared" si="339"/>
        <v>Bajo</v>
      </c>
      <c r="AI274" s="5" t="str">
        <f t="shared" si="342"/>
        <v>NO SIGNIFICATIVO</v>
      </c>
      <c r="AJ274" s="5" t="s">
        <v>441</v>
      </c>
      <c r="AK274" s="99" t="s">
        <v>382</v>
      </c>
      <c r="AN274" s="71"/>
    </row>
    <row r="275" spans="1:40" ht="327.75">
      <c r="A275" s="97"/>
      <c r="B275" s="231"/>
      <c r="C275" s="231"/>
      <c r="D275" s="231"/>
      <c r="E275" s="232"/>
      <c r="F275" s="232"/>
      <c r="G275" s="63">
        <v>36</v>
      </c>
      <c r="H275" s="64" t="str">
        <f t="shared" si="467"/>
        <v>Congestión o espacios restringidos</v>
      </c>
      <c r="I275" s="64" t="str">
        <f t="shared" si="468"/>
        <v>Golpeado contra (Chocar contra algo); caída al mismo nivel)</v>
      </c>
      <c r="J275" s="64" t="str">
        <f t="shared" si="469"/>
        <v>1er Auxilio, lesion leve, lesion moderada.</v>
      </c>
      <c r="K275" s="78">
        <v>2</v>
      </c>
      <c r="L275" s="78" t="s">
        <v>31</v>
      </c>
      <c r="M275" s="115">
        <f t="shared" si="439"/>
        <v>8</v>
      </c>
      <c r="N275" s="65" t="str">
        <f t="shared" si="470"/>
        <v>Alto</v>
      </c>
      <c r="O275" s="66"/>
      <c r="P275" s="5" t="str">
        <f t="shared" si="471"/>
        <v/>
      </c>
      <c r="Q275" s="66"/>
      <c r="R275" s="5" t="str">
        <f t="shared" si="472"/>
        <v/>
      </c>
      <c r="S275" s="67" t="s">
        <v>359</v>
      </c>
      <c r="T275" s="5">
        <f t="shared" si="473"/>
        <v>0.65</v>
      </c>
      <c r="U275" s="68" t="s">
        <v>412</v>
      </c>
      <c r="V275" s="5">
        <f t="shared" si="474"/>
        <v>0.55000000000000004</v>
      </c>
      <c r="W275" s="5">
        <f t="shared" si="475"/>
        <v>11</v>
      </c>
      <c r="X275" s="5">
        <f t="shared" si="476"/>
        <v>0.55000000000000004</v>
      </c>
      <c r="Y275" s="69" t="s">
        <v>240</v>
      </c>
      <c r="Z275" s="5">
        <f t="shared" si="477"/>
        <v>0.2</v>
      </c>
      <c r="AA275" s="5">
        <f t="shared" si="478"/>
        <v>13</v>
      </c>
      <c r="AB275" s="5">
        <f t="shared" si="479"/>
        <v>0.2</v>
      </c>
      <c r="AC275" s="5">
        <f t="shared" si="411"/>
        <v>18</v>
      </c>
      <c r="AD275" s="5">
        <f t="shared" ref="AD275:AD287" si="480">ROUND(IF(COUNT(P275,R275,T275,V275,Z275)=0,"", IF(  (MAX(P275,R275,T275,V275,Z275)+ (0.5*(SUM(P275,R275,T275,V275,Z275)-MAX(P275,R275,T275,V275,Z275))))&gt;0.951, (1-0.95)*AC275,(1-( (MAX(P275,R275,T275,V275,Z275))+0.5*(SUM(P275,R275,T275,V275,Z275)-MAX(P275,R275,T275,V275,Z275))))*AC275)),0)</f>
        <v>1</v>
      </c>
      <c r="AE275" s="70">
        <f t="shared" si="340"/>
        <v>1</v>
      </c>
      <c r="AF275" s="5" t="str">
        <f t="shared" si="356"/>
        <v>5E</v>
      </c>
      <c r="AG275" s="66">
        <f t="shared" si="341"/>
        <v>25</v>
      </c>
      <c r="AH275" s="65" t="str">
        <f t="shared" ref="AH275:AH338" si="481">IF(AG275="","",IF(AND(OR(AG275&gt;16,AG275=16),OR(AG275&lt;25,AG275=25)),"Bajo",IF(AND(OR(AG275&gt;9,AG275=9),OR(AG275&lt;15,AG275=15)),"Medio",IF(AND(OR(AG275&gt;1,AG275=1),OR(AG275&lt;8,AG275=8)),"Alto"))))</f>
        <v>Bajo</v>
      </c>
      <c r="AI275" s="5" t="str">
        <f t="shared" si="342"/>
        <v>SIGNIFICATIVO</v>
      </c>
      <c r="AJ275" s="5" t="s">
        <v>441</v>
      </c>
      <c r="AK275" s="99" t="s">
        <v>382</v>
      </c>
      <c r="AN275" s="71"/>
    </row>
    <row r="276" spans="1:40" ht="327.75">
      <c r="A276" s="97"/>
      <c r="B276" s="231"/>
      <c r="C276" s="231"/>
      <c r="D276" s="231"/>
      <c r="E276" s="232"/>
      <c r="F276" s="232"/>
      <c r="G276" s="63">
        <v>44</v>
      </c>
      <c r="H276" s="64" t="str">
        <f t="shared" si="467"/>
        <v>Espacio abierto sin bloqueo</v>
      </c>
      <c r="I276" s="64" t="str">
        <f t="shared" si="468"/>
        <v>Caída a distinto nivel</v>
      </c>
      <c r="J276" s="64" t="str">
        <f t="shared" si="469"/>
        <v>1er Auxilio, lesion leve, lesion moderada, lesion incapacitante, fatalidad</v>
      </c>
      <c r="K276" s="78">
        <v>2</v>
      </c>
      <c r="L276" s="78" t="s">
        <v>31</v>
      </c>
      <c r="M276" s="115">
        <f t="shared" si="439"/>
        <v>8</v>
      </c>
      <c r="N276" s="65" t="str">
        <f t="shared" si="470"/>
        <v>Alto</v>
      </c>
      <c r="O276" s="66"/>
      <c r="P276" s="5" t="str">
        <f t="shared" si="471"/>
        <v/>
      </c>
      <c r="Q276" s="66"/>
      <c r="R276" s="5" t="str">
        <f t="shared" si="472"/>
        <v/>
      </c>
      <c r="S276" s="67" t="s">
        <v>340</v>
      </c>
      <c r="T276" s="5">
        <f t="shared" si="473"/>
        <v>0.65</v>
      </c>
      <c r="U276" s="68" t="s">
        <v>412</v>
      </c>
      <c r="V276" s="5">
        <f t="shared" si="474"/>
        <v>0.55000000000000004</v>
      </c>
      <c r="W276" s="5">
        <f t="shared" si="475"/>
        <v>11</v>
      </c>
      <c r="X276" s="5">
        <f t="shared" si="476"/>
        <v>0.55000000000000004</v>
      </c>
      <c r="Y276" s="69" t="s">
        <v>240</v>
      </c>
      <c r="Z276" s="5">
        <f t="shared" si="477"/>
        <v>0.2</v>
      </c>
      <c r="AA276" s="5">
        <f t="shared" si="478"/>
        <v>13</v>
      </c>
      <c r="AB276" s="5">
        <f t="shared" si="479"/>
        <v>0.2</v>
      </c>
      <c r="AC276" s="5">
        <f t="shared" si="411"/>
        <v>18</v>
      </c>
      <c r="AD276" s="5">
        <f t="shared" si="480"/>
        <v>1</v>
      </c>
      <c r="AE276" s="70">
        <f t="shared" ref="AE276:AE339" si="482">IF(AD276="","",IF(AD276&lt;1,1,AD276))</f>
        <v>1</v>
      </c>
      <c r="AF276" s="5" t="str">
        <f t="shared" si="356"/>
        <v>5E</v>
      </c>
      <c r="AG276" s="66">
        <f t="shared" ref="AG276:AG339" si="483">IF(M276="","", IF(AF276="",M276,VLOOKUP(AF276,$AS$3:$AT$27,2,FALSE)))</f>
        <v>25</v>
      </c>
      <c r="AH276" s="65" t="str">
        <f t="shared" si="481"/>
        <v>Bajo</v>
      </c>
      <c r="AI276" s="5" t="str">
        <f t="shared" ref="AI276:AI339" si="484">IF(N276="", "",IF(N276="ALTO","SIGNIFICATIVO", "NO SIGNIFICATIVO"))</f>
        <v>SIGNIFICATIVO</v>
      </c>
      <c r="AJ276" s="5" t="s">
        <v>441</v>
      </c>
      <c r="AK276" s="99" t="s">
        <v>382</v>
      </c>
      <c r="AN276" s="71"/>
    </row>
    <row r="277" spans="1:40" ht="327.75">
      <c r="A277" s="97"/>
      <c r="B277" s="231"/>
      <c r="C277" s="231"/>
      <c r="D277" s="231"/>
      <c r="E277" s="232"/>
      <c r="F277" s="232"/>
      <c r="G277" s="63">
        <v>45</v>
      </c>
      <c r="H277" s="64" t="str">
        <f t="shared" si="467"/>
        <v>Superficie irregular</v>
      </c>
      <c r="I277" s="64" t="str">
        <f t="shared" si="468"/>
        <v>Caída al mismo nivel</v>
      </c>
      <c r="J277" s="64" t="str">
        <f t="shared" si="469"/>
        <v>1er Auxilio, lesion leve, lesion moderada, lesion incapacitante.</v>
      </c>
      <c r="K277" s="78">
        <v>3</v>
      </c>
      <c r="L277" s="78" t="s">
        <v>31</v>
      </c>
      <c r="M277" s="78">
        <f t="shared" si="439"/>
        <v>13</v>
      </c>
      <c r="N277" s="65" t="str">
        <f t="shared" si="470"/>
        <v>Medio</v>
      </c>
      <c r="O277" s="66"/>
      <c r="P277" s="5" t="str">
        <f t="shared" si="471"/>
        <v/>
      </c>
      <c r="Q277" s="66"/>
      <c r="R277" s="5" t="str">
        <f t="shared" si="472"/>
        <v/>
      </c>
      <c r="S277" s="67" t="s">
        <v>301</v>
      </c>
      <c r="T277" s="5">
        <f t="shared" si="473"/>
        <v>0.65</v>
      </c>
      <c r="U277" s="68" t="s">
        <v>412</v>
      </c>
      <c r="V277" s="5">
        <f t="shared" si="474"/>
        <v>0.55000000000000004</v>
      </c>
      <c r="W277" s="5">
        <f t="shared" si="475"/>
        <v>11</v>
      </c>
      <c r="X277" s="5">
        <f t="shared" si="476"/>
        <v>0.55000000000000004</v>
      </c>
      <c r="Y277" s="69" t="s">
        <v>240</v>
      </c>
      <c r="Z277" s="5">
        <f t="shared" si="477"/>
        <v>0.2</v>
      </c>
      <c r="AA277" s="5">
        <f t="shared" si="478"/>
        <v>13</v>
      </c>
      <c r="AB277" s="5">
        <f t="shared" si="479"/>
        <v>0.2</v>
      </c>
      <c r="AC277" s="5">
        <f t="shared" si="411"/>
        <v>13</v>
      </c>
      <c r="AD277" s="5">
        <f t="shared" si="480"/>
        <v>1</v>
      </c>
      <c r="AE277" s="70">
        <f t="shared" si="482"/>
        <v>1</v>
      </c>
      <c r="AF277" s="5" t="str">
        <f t="shared" ref="AF277:AF340" si="485">IF(IFERROR(AE277,"")="","",VLOOKUP(AE277,$AZ$3:$BA$27,2,FALSE))</f>
        <v>5E</v>
      </c>
      <c r="AG277" s="66">
        <f t="shared" si="483"/>
        <v>25</v>
      </c>
      <c r="AH277" s="65" t="str">
        <f t="shared" si="481"/>
        <v>Bajo</v>
      </c>
      <c r="AI277" s="5" t="str">
        <f t="shared" si="484"/>
        <v>NO SIGNIFICATIVO</v>
      </c>
      <c r="AJ277" s="5" t="s">
        <v>441</v>
      </c>
      <c r="AK277" s="99" t="s">
        <v>382</v>
      </c>
      <c r="AN277" s="71"/>
    </row>
    <row r="278" spans="1:40" ht="327.75">
      <c r="A278" s="97"/>
      <c r="B278" s="231"/>
      <c r="C278" s="231"/>
      <c r="D278" s="231"/>
      <c r="E278" s="232"/>
      <c r="F278" s="232"/>
      <c r="G278" s="63">
        <v>47</v>
      </c>
      <c r="H278" s="64" t="str">
        <f t="shared" si="467"/>
        <v>Superficie Resbaladiza</v>
      </c>
      <c r="I278" s="64" t="str">
        <f t="shared" si="468"/>
        <v>Caída a mismo nivel</v>
      </c>
      <c r="J278" s="64" t="str">
        <f t="shared" si="469"/>
        <v>1er Auxilio, lesion leve, lesion moderada, lesion incapacitante</v>
      </c>
      <c r="K278" s="78">
        <v>3</v>
      </c>
      <c r="L278" s="78" t="s">
        <v>31</v>
      </c>
      <c r="M278" s="78">
        <f t="shared" si="439"/>
        <v>13</v>
      </c>
      <c r="N278" s="65" t="str">
        <f t="shared" si="470"/>
        <v>Medio</v>
      </c>
      <c r="O278" s="66"/>
      <c r="P278" s="5" t="str">
        <f t="shared" si="471"/>
        <v/>
      </c>
      <c r="Q278" s="66"/>
      <c r="R278" s="5" t="str">
        <f t="shared" si="472"/>
        <v/>
      </c>
      <c r="S278" s="67"/>
      <c r="T278" s="5" t="str">
        <f t="shared" si="473"/>
        <v/>
      </c>
      <c r="U278" s="68" t="s">
        <v>412</v>
      </c>
      <c r="V278" s="5">
        <f t="shared" si="474"/>
        <v>0.55000000000000004</v>
      </c>
      <c r="W278" s="5">
        <f t="shared" si="475"/>
        <v>11</v>
      </c>
      <c r="X278" s="5">
        <f t="shared" si="476"/>
        <v>0.55000000000000004</v>
      </c>
      <c r="Y278" s="69" t="s">
        <v>240</v>
      </c>
      <c r="Z278" s="5">
        <f t="shared" si="477"/>
        <v>0.2</v>
      </c>
      <c r="AA278" s="5">
        <f t="shared" si="478"/>
        <v>13</v>
      </c>
      <c r="AB278" s="5">
        <f t="shared" si="479"/>
        <v>0.2</v>
      </c>
      <c r="AC278" s="5">
        <f t="shared" si="411"/>
        <v>13</v>
      </c>
      <c r="AD278" s="5">
        <f t="shared" si="480"/>
        <v>5</v>
      </c>
      <c r="AE278" s="70">
        <f t="shared" si="482"/>
        <v>5</v>
      </c>
      <c r="AF278" s="5" t="str">
        <f t="shared" si="485"/>
        <v>4D</v>
      </c>
      <c r="AG278" s="66">
        <f t="shared" si="483"/>
        <v>21</v>
      </c>
      <c r="AH278" s="65" t="str">
        <f t="shared" si="481"/>
        <v>Bajo</v>
      </c>
      <c r="AI278" s="5" t="str">
        <f t="shared" si="484"/>
        <v>NO SIGNIFICATIVO</v>
      </c>
      <c r="AJ278" s="5" t="s">
        <v>441</v>
      </c>
      <c r="AK278" s="99" t="s">
        <v>382</v>
      </c>
      <c r="AN278" s="71"/>
    </row>
    <row r="279" spans="1:40" ht="327.75">
      <c r="A279" s="97"/>
      <c r="B279" s="231"/>
      <c r="C279" s="231"/>
      <c r="D279" s="231"/>
      <c r="E279" s="232"/>
      <c r="F279" s="232"/>
      <c r="G279" s="63">
        <v>50</v>
      </c>
      <c r="H279" s="64" t="str">
        <f t="shared" si="467"/>
        <v>Equipos o instalaciones eléctricas energizadas</v>
      </c>
      <c r="I279" s="64" t="str">
        <f t="shared" si="468"/>
        <v>Contacto directo / indirecto / inducción con energía eléctrica</v>
      </c>
      <c r="J279" s="64" t="str">
        <f t="shared" si="469"/>
        <v>1er Auxilio, lesion leve, lesion moderada, posible enfermedad ocupacional, fatalidad</v>
      </c>
      <c r="K279" s="78">
        <v>2</v>
      </c>
      <c r="L279" s="78" t="s">
        <v>31</v>
      </c>
      <c r="M279" s="115">
        <f t="shared" si="439"/>
        <v>8</v>
      </c>
      <c r="N279" s="65" t="str">
        <f t="shared" si="470"/>
        <v>Alto</v>
      </c>
      <c r="O279" s="66"/>
      <c r="P279" s="5" t="str">
        <f t="shared" si="471"/>
        <v/>
      </c>
      <c r="Q279" s="66"/>
      <c r="R279" s="5" t="str">
        <f t="shared" si="472"/>
        <v/>
      </c>
      <c r="S279" s="67" t="s">
        <v>360</v>
      </c>
      <c r="T279" s="5">
        <f t="shared" si="473"/>
        <v>0.65</v>
      </c>
      <c r="U279" s="68" t="s">
        <v>412</v>
      </c>
      <c r="V279" s="5">
        <f t="shared" si="474"/>
        <v>0.55000000000000004</v>
      </c>
      <c r="W279" s="5">
        <f t="shared" si="475"/>
        <v>11</v>
      </c>
      <c r="X279" s="5">
        <f t="shared" si="476"/>
        <v>0.55000000000000004</v>
      </c>
      <c r="Y279" s="69" t="s">
        <v>240</v>
      </c>
      <c r="Z279" s="5">
        <f t="shared" si="477"/>
        <v>0.2</v>
      </c>
      <c r="AA279" s="5">
        <f t="shared" si="478"/>
        <v>13</v>
      </c>
      <c r="AB279" s="5">
        <f t="shared" si="479"/>
        <v>0.2</v>
      </c>
      <c r="AC279" s="5">
        <f t="shared" si="411"/>
        <v>18</v>
      </c>
      <c r="AD279" s="5">
        <f t="shared" si="480"/>
        <v>1</v>
      </c>
      <c r="AE279" s="70">
        <f t="shared" si="482"/>
        <v>1</v>
      </c>
      <c r="AF279" s="5" t="str">
        <f t="shared" si="485"/>
        <v>5E</v>
      </c>
      <c r="AG279" s="66">
        <f t="shared" si="483"/>
        <v>25</v>
      </c>
      <c r="AH279" s="65" t="str">
        <f t="shared" si="481"/>
        <v>Bajo</v>
      </c>
      <c r="AI279" s="5" t="str">
        <f t="shared" si="484"/>
        <v>SIGNIFICATIVO</v>
      </c>
      <c r="AJ279" s="5" t="s">
        <v>441</v>
      </c>
      <c r="AK279" s="99" t="s">
        <v>382</v>
      </c>
      <c r="AN279" s="71"/>
    </row>
    <row r="280" spans="1:40" ht="327.75">
      <c r="A280" s="97"/>
      <c r="B280" s="231"/>
      <c r="C280" s="231"/>
      <c r="D280" s="231"/>
      <c r="E280" s="232"/>
      <c r="F280" s="232"/>
      <c r="G280" s="63">
        <v>63</v>
      </c>
      <c r="H280" s="64" t="str">
        <f t="shared" si="467"/>
        <v>Omisión de asegurar</v>
      </c>
      <c r="I280" s="64" t="str">
        <f t="shared" si="46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80" s="64" t="str">
        <f t="shared" si="469"/>
        <v>1er Auxilio, lesion leve, lesion moderada, lesion incapacitante, fatalidad</v>
      </c>
      <c r="K280" s="78">
        <v>2</v>
      </c>
      <c r="L280" s="78" t="s">
        <v>31</v>
      </c>
      <c r="M280" s="115">
        <f t="shared" si="439"/>
        <v>8</v>
      </c>
      <c r="N280" s="65" t="str">
        <f t="shared" si="470"/>
        <v>Alto</v>
      </c>
      <c r="O280" s="66"/>
      <c r="P280" s="5" t="str">
        <f t="shared" si="471"/>
        <v/>
      </c>
      <c r="Q280" s="66"/>
      <c r="R280" s="5" t="str">
        <f t="shared" si="472"/>
        <v/>
      </c>
      <c r="S280" s="67" t="s">
        <v>358</v>
      </c>
      <c r="T280" s="5">
        <f t="shared" si="473"/>
        <v>0.65</v>
      </c>
      <c r="U280" s="68" t="s">
        <v>412</v>
      </c>
      <c r="V280" s="5">
        <f t="shared" si="474"/>
        <v>0.55000000000000004</v>
      </c>
      <c r="W280" s="5">
        <f t="shared" si="475"/>
        <v>11</v>
      </c>
      <c r="X280" s="5">
        <f t="shared" si="476"/>
        <v>0.55000000000000004</v>
      </c>
      <c r="Y280" s="69" t="s">
        <v>240</v>
      </c>
      <c r="Z280" s="5">
        <f t="shared" si="477"/>
        <v>0.2</v>
      </c>
      <c r="AA280" s="5">
        <f t="shared" si="478"/>
        <v>13</v>
      </c>
      <c r="AB280" s="5">
        <f t="shared" si="479"/>
        <v>0.2</v>
      </c>
      <c r="AC280" s="5">
        <f t="shared" si="411"/>
        <v>18</v>
      </c>
      <c r="AD280" s="5">
        <f t="shared" si="480"/>
        <v>1</v>
      </c>
      <c r="AE280" s="70">
        <f t="shared" si="482"/>
        <v>1</v>
      </c>
      <c r="AF280" s="5" t="str">
        <f t="shared" si="485"/>
        <v>5E</v>
      </c>
      <c r="AG280" s="66">
        <f t="shared" si="483"/>
        <v>25</v>
      </c>
      <c r="AH280" s="65" t="str">
        <f t="shared" si="481"/>
        <v>Bajo</v>
      </c>
      <c r="AI280" s="5" t="str">
        <f t="shared" si="484"/>
        <v>SIGNIFICATIVO</v>
      </c>
      <c r="AJ280" s="5" t="s">
        <v>441</v>
      </c>
      <c r="AK280" s="99" t="s">
        <v>382</v>
      </c>
      <c r="AN280" s="71"/>
    </row>
    <row r="281" spans="1:40" ht="327.75">
      <c r="A281" s="97"/>
      <c r="B281" s="231"/>
      <c r="C281" s="231"/>
      <c r="D281" s="231"/>
      <c r="E281" s="232"/>
      <c r="F281" s="232"/>
      <c r="G281" s="63">
        <v>65</v>
      </c>
      <c r="H281" s="64" t="str">
        <f t="shared" si="467"/>
        <v>Operar a velocidad inadecuada</v>
      </c>
      <c r="I281" s="64" t="str">
        <f t="shared" si="46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81" s="64" t="str">
        <f t="shared" si="469"/>
        <v>1er Auxilio, lesion leve, lesion moderada, lesion incapacitante, fatalidad</v>
      </c>
      <c r="K281" s="78">
        <v>3</v>
      </c>
      <c r="L281" s="78" t="s">
        <v>31</v>
      </c>
      <c r="M281" s="78">
        <f t="shared" si="439"/>
        <v>13</v>
      </c>
      <c r="N281" s="65" t="str">
        <f t="shared" si="470"/>
        <v>Medio</v>
      </c>
      <c r="O281" s="66"/>
      <c r="P281" s="5" t="str">
        <f t="shared" si="471"/>
        <v/>
      </c>
      <c r="Q281" s="66"/>
      <c r="R281" s="5" t="str">
        <f t="shared" si="472"/>
        <v/>
      </c>
      <c r="S281" s="67" t="s">
        <v>342</v>
      </c>
      <c r="T281" s="5">
        <f t="shared" si="473"/>
        <v>0.65</v>
      </c>
      <c r="U281" s="68" t="s">
        <v>412</v>
      </c>
      <c r="V281" s="5">
        <f t="shared" si="474"/>
        <v>0.55000000000000004</v>
      </c>
      <c r="W281" s="5">
        <f t="shared" si="475"/>
        <v>11</v>
      </c>
      <c r="X281" s="5">
        <f t="shared" si="476"/>
        <v>0.55000000000000004</v>
      </c>
      <c r="Y281" s="69" t="s">
        <v>240</v>
      </c>
      <c r="Z281" s="5">
        <f t="shared" si="477"/>
        <v>0.2</v>
      </c>
      <c r="AA281" s="5">
        <f t="shared" si="478"/>
        <v>13</v>
      </c>
      <c r="AB281" s="5">
        <f t="shared" si="479"/>
        <v>0.2</v>
      </c>
      <c r="AC281" s="5">
        <f t="shared" si="411"/>
        <v>13</v>
      </c>
      <c r="AD281" s="5">
        <f t="shared" si="480"/>
        <v>1</v>
      </c>
      <c r="AE281" s="70">
        <f t="shared" si="482"/>
        <v>1</v>
      </c>
      <c r="AF281" s="5" t="str">
        <f t="shared" si="485"/>
        <v>5E</v>
      </c>
      <c r="AG281" s="66">
        <f t="shared" si="483"/>
        <v>25</v>
      </c>
      <c r="AH281" s="65" t="str">
        <f t="shared" si="481"/>
        <v>Bajo</v>
      </c>
      <c r="AI281" s="5" t="str">
        <f t="shared" si="484"/>
        <v>NO SIGNIFICATIVO</v>
      </c>
      <c r="AJ281" s="5" t="s">
        <v>441</v>
      </c>
      <c r="AK281" s="99" t="s">
        <v>382</v>
      </c>
      <c r="AN281" s="71"/>
    </row>
    <row r="282" spans="1:40" ht="356.25">
      <c r="A282" s="97"/>
      <c r="B282" s="231"/>
      <c r="C282" s="231"/>
      <c r="D282" s="231"/>
      <c r="E282" s="232"/>
      <c r="F282" s="232"/>
      <c r="G282" s="63">
        <v>67</v>
      </c>
      <c r="H282" s="64" t="str">
        <f t="shared" si="467"/>
        <v>Usar equipos defectuoso</v>
      </c>
      <c r="I282" s="64" t="str">
        <f t="shared" si="46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82" s="64" t="str">
        <f t="shared" si="469"/>
        <v>1er Auxilio, lesion leve, lesion moderada, lesion incapacitante, fatalidad</v>
      </c>
      <c r="K282" s="78">
        <v>3</v>
      </c>
      <c r="L282" s="78" t="s">
        <v>31</v>
      </c>
      <c r="M282" s="78">
        <f t="shared" si="439"/>
        <v>13</v>
      </c>
      <c r="N282" s="65" t="str">
        <f t="shared" si="470"/>
        <v>Medio</v>
      </c>
      <c r="O282" s="66"/>
      <c r="P282" s="5" t="str">
        <f t="shared" si="471"/>
        <v/>
      </c>
      <c r="Q282" s="66"/>
      <c r="R282" s="5" t="str">
        <f t="shared" si="472"/>
        <v/>
      </c>
      <c r="S282" s="67" t="s">
        <v>309</v>
      </c>
      <c r="T282" s="5">
        <f t="shared" si="473"/>
        <v>0.65</v>
      </c>
      <c r="U282" s="68" t="s">
        <v>397</v>
      </c>
      <c r="V282" s="5">
        <f t="shared" si="474"/>
        <v>0.55000000000000004</v>
      </c>
      <c r="W282" s="5">
        <f t="shared" si="475"/>
        <v>11</v>
      </c>
      <c r="X282" s="5">
        <f t="shared" si="476"/>
        <v>0.55000000000000004</v>
      </c>
      <c r="Y282" s="69" t="s">
        <v>240</v>
      </c>
      <c r="Z282" s="5">
        <f t="shared" si="477"/>
        <v>0.2</v>
      </c>
      <c r="AA282" s="5">
        <f t="shared" si="478"/>
        <v>13</v>
      </c>
      <c r="AB282" s="5">
        <f t="shared" si="479"/>
        <v>0.2</v>
      </c>
      <c r="AC282" s="5">
        <f t="shared" si="411"/>
        <v>13</v>
      </c>
      <c r="AD282" s="5">
        <f t="shared" si="480"/>
        <v>1</v>
      </c>
      <c r="AE282" s="70">
        <f t="shared" si="482"/>
        <v>1</v>
      </c>
      <c r="AF282" s="5" t="str">
        <f t="shared" si="485"/>
        <v>5E</v>
      </c>
      <c r="AG282" s="66">
        <f t="shared" si="483"/>
        <v>25</v>
      </c>
      <c r="AH282" s="65" t="str">
        <f t="shared" si="481"/>
        <v>Bajo</v>
      </c>
      <c r="AI282" s="5" t="str">
        <f t="shared" si="484"/>
        <v>NO SIGNIFICATIVO</v>
      </c>
      <c r="AJ282" s="5" t="s">
        <v>441</v>
      </c>
      <c r="AK282" s="99" t="s">
        <v>382</v>
      </c>
      <c r="AN282" s="71"/>
    </row>
    <row r="283" spans="1:40" ht="327.75">
      <c r="A283" s="97"/>
      <c r="B283" s="231"/>
      <c r="C283" s="231"/>
      <c r="D283" s="231"/>
      <c r="E283" s="232"/>
      <c r="F283" s="232"/>
      <c r="G283" s="63">
        <v>81</v>
      </c>
      <c r="H283" s="64" t="str">
        <f t="shared" si="467"/>
        <v>Trabajar sin herramienta de gestión de riesgo (Check List, IPERC, PETAR, etc.)</v>
      </c>
      <c r="I283" s="64" t="str">
        <f t="shared" si="46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283" s="64" t="str">
        <f t="shared" si="469"/>
        <v>1er Auxilio, lesion leve, lesion moderada, lesion incapacitante, fatalidad</v>
      </c>
      <c r="K283" s="78">
        <v>3</v>
      </c>
      <c r="L283" s="78" t="s">
        <v>31</v>
      </c>
      <c r="M283" s="78">
        <f t="shared" si="439"/>
        <v>13</v>
      </c>
      <c r="N283" s="65" t="str">
        <f t="shared" si="470"/>
        <v>Medio</v>
      </c>
      <c r="O283" s="66"/>
      <c r="P283" s="5" t="str">
        <f t="shared" si="471"/>
        <v/>
      </c>
      <c r="Q283" s="66"/>
      <c r="R283" s="5" t="str">
        <f t="shared" si="472"/>
        <v/>
      </c>
      <c r="S283" s="67"/>
      <c r="T283" s="5" t="str">
        <f t="shared" si="473"/>
        <v/>
      </c>
      <c r="U283" s="68" t="s">
        <v>412</v>
      </c>
      <c r="V283" s="5">
        <f t="shared" si="474"/>
        <v>0.55000000000000004</v>
      </c>
      <c r="W283" s="5">
        <f t="shared" si="475"/>
        <v>11</v>
      </c>
      <c r="X283" s="5">
        <f t="shared" si="476"/>
        <v>0.55000000000000004</v>
      </c>
      <c r="Y283" s="69" t="s">
        <v>240</v>
      </c>
      <c r="Z283" s="5">
        <f t="shared" si="477"/>
        <v>0.2</v>
      </c>
      <c r="AA283" s="5">
        <f t="shared" si="478"/>
        <v>13</v>
      </c>
      <c r="AB283" s="5">
        <f t="shared" si="479"/>
        <v>0.2</v>
      </c>
      <c r="AC283" s="5">
        <f t="shared" si="411"/>
        <v>13</v>
      </c>
      <c r="AD283" s="5">
        <f t="shared" si="480"/>
        <v>5</v>
      </c>
      <c r="AE283" s="70">
        <f t="shared" si="482"/>
        <v>5</v>
      </c>
      <c r="AF283" s="5" t="str">
        <f t="shared" si="485"/>
        <v>4D</v>
      </c>
      <c r="AG283" s="66">
        <f t="shared" si="483"/>
        <v>21</v>
      </c>
      <c r="AH283" s="65" t="str">
        <f t="shared" si="481"/>
        <v>Bajo</v>
      </c>
      <c r="AI283" s="5" t="str">
        <f t="shared" si="484"/>
        <v>NO SIGNIFICATIVO</v>
      </c>
      <c r="AJ283" s="5" t="s">
        <v>441</v>
      </c>
      <c r="AK283" s="99" t="s">
        <v>382</v>
      </c>
      <c r="AN283" s="71"/>
    </row>
    <row r="284" spans="1:40" ht="370.5">
      <c r="A284" s="97"/>
      <c r="B284" s="231"/>
      <c r="C284" s="231"/>
      <c r="D284" s="231"/>
      <c r="E284" s="232"/>
      <c r="F284" s="232"/>
      <c r="G284" s="63">
        <v>2</v>
      </c>
      <c r="H284" s="64" t="str">
        <f t="shared" si="322"/>
        <v>Iluminación deficiente ó excesiva</v>
      </c>
      <c r="I284" s="64" t="str">
        <f t="shared" si="323"/>
        <v>Exposición a iluminación Deficiente o excesiva (Deslumbramiento)</v>
      </c>
      <c r="J284" s="64" t="str">
        <f t="shared" si="324"/>
        <v>Posible enfermedad No Ocupacional, posible enfermedad ocupacional</v>
      </c>
      <c r="K284" s="78">
        <v>3</v>
      </c>
      <c r="L284" s="78" t="s">
        <v>31</v>
      </c>
      <c r="M284" s="78">
        <f t="shared" si="439"/>
        <v>13</v>
      </c>
      <c r="N284" s="65" t="str">
        <f t="shared" si="440"/>
        <v>Medio</v>
      </c>
      <c r="O284" s="66"/>
      <c r="P284" s="5" t="str">
        <f t="shared" si="441"/>
        <v/>
      </c>
      <c r="Q284" s="66"/>
      <c r="R284" s="5" t="str">
        <f t="shared" si="442"/>
        <v/>
      </c>
      <c r="S284" s="67" t="s">
        <v>303</v>
      </c>
      <c r="T284" s="5">
        <f t="shared" si="443"/>
        <v>0.65</v>
      </c>
      <c r="U284" s="68" t="s">
        <v>400</v>
      </c>
      <c r="V284" s="5">
        <f t="shared" si="444"/>
        <v>0.55000000000000004</v>
      </c>
      <c r="W284" s="5">
        <f t="shared" si="451"/>
        <v>11</v>
      </c>
      <c r="X284" s="5">
        <f t="shared" si="452"/>
        <v>0.55000000000000004</v>
      </c>
      <c r="Y284" s="69" t="s">
        <v>240</v>
      </c>
      <c r="Z284" s="5">
        <f t="shared" si="447"/>
        <v>0.2</v>
      </c>
      <c r="AA284" s="5">
        <f t="shared" si="448"/>
        <v>13</v>
      </c>
      <c r="AB284" s="5">
        <f t="shared" si="449"/>
        <v>0.2</v>
      </c>
      <c r="AC284" s="5">
        <f t="shared" si="411"/>
        <v>13</v>
      </c>
      <c r="AD284" s="5">
        <f t="shared" si="480"/>
        <v>1</v>
      </c>
      <c r="AE284" s="70">
        <f t="shared" si="482"/>
        <v>1</v>
      </c>
      <c r="AF284" s="5" t="str">
        <f t="shared" si="485"/>
        <v>5E</v>
      </c>
      <c r="AG284" s="66">
        <f t="shared" si="483"/>
        <v>25</v>
      </c>
      <c r="AH284" s="65" t="str">
        <f t="shared" si="481"/>
        <v>Bajo</v>
      </c>
      <c r="AI284" s="5" t="str">
        <f t="shared" si="484"/>
        <v>NO SIGNIFICATIVO</v>
      </c>
      <c r="AJ284" s="5" t="s">
        <v>441</v>
      </c>
      <c r="AK284" s="99" t="s">
        <v>382</v>
      </c>
      <c r="AN284" s="71"/>
    </row>
    <row r="285" spans="1:40" ht="327.75">
      <c r="A285" s="97"/>
      <c r="B285" s="231"/>
      <c r="C285" s="231"/>
      <c r="D285" s="231"/>
      <c r="E285" s="232" t="s">
        <v>318</v>
      </c>
      <c r="F285" s="232" t="s">
        <v>250</v>
      </c>
      <c r="G285" s="63">
        <v>39</v>
      </c>
      <c r="H285" s="64" t="str">
        <f t="shared" si="322"/>
        <v>Orden y limpieza deficiente/Desorden</v>
      </c>
      <c r="I285" s="64" t="str">
        <f t="shared" si="323"/>
        <v>Caída al mismo nivel</v>
      </c>
      <c r="J285" s="64" t="str">
        <f t="shared" si="324"/>
        <v>1er Auxilio, lesion leve, lesion moderada.</v>
      </c>
      <c r="K285" s="78">
        <v>3</v>
      </c>
      <c r="L285" s="78" t="s">
        <v>31</v>
      </c>
      <c r="M285" s="78">
        <f t="shared" si="439"/>
        <v>13</v>
      </c>
      <c r="N285" s="65" t="str">
        <f t="shared" si="440"/>
        <v>Medio</v>
      </c>
      <c r="O285" s="66"/>
      <c r="P285" s="5" t="str">
        <f t="shared" si="441"/>
        <v/>
      </c>
      <c r="Q285" s="66"/>
      <c r="R285" s="5" t="str">
        <f t="shared" si="442"/>
        <v/>
      </c>
      <c r="S285" s="67" t="s">
        <v>301</v>
      </c>
      <c r="T285" s="5">
        <f t="shared" si="443"/>
        <v>0.65</v>
      </c>
      <c r="U285" s="68" t="s">
        <v>412</v>
      </c>
      <c r="V285" s="5">
        <f t="shared" si="444"/>
        <v>0.55000000000000004</v>
      </c>
      <c r="W285" s="5">
        <f t="shared" si="451"/>
        <v>11</v>
      </c>
      <c r="X285" s="5">
        <f t="shared" si="452"/>
        <v>0.55000000000000004</v>
      </c>
      <c r="Y285" s="69" t="s">
        <v>240</v>
      </c>
      <c r="Z285" s="5">
        <f t="shared" si="447"/>
        <v>0.2</v>
      </c>
      <c r="AA285" s="5">
        <f t="shared" si="448"/>
        <v>13</v>
      </c>
      <c r="AB285" s="5">
        <f t="shared" si="449"/>
        <v>0.2</v>
      </c>
      <c r="AC285" s="5">
        <f t="shared" si="411"/>
        <v>13</v>
      </c>
      <c r="AD285" s="5">
        <f t="shared" si="480"/>
        <v>1</v>
      </c>
      <c r="AE285" s="70">
        <f t="shared" si="482"/>
        <v>1</v>
      </c>
      <c r="AF285" s="5" t="str">
        <f t="shared" si="485"/>
        <v>5E</v>
      </c>
      <c r="AG285" s="66">
        <f t="shared" si="483"/>
        <v>25</v>
      </c>
      <c r="AH285" s="65" t="str">
        <f t="shared" si="481"/>
        <v>Bajo</v>
      </c>
      <c r="AI285" s="5" t="str">
        <f t="shared" si="484"/>
        <v>NO SIGNIFICATIVO</v>
      </c>
      <c r="AJ285" s="5" t="s">
        <v>441</v>
      </c>
      <c r="AK285" s="99" t="s">
        <v>382</v>
      </c>
      <c r="AN285" s="71"/>
    </row>
    <row r="286" spans="1:40" ht="384.75">
      <c r="A286" s="97"/>
      <c r="B286" s="231"/>
      <c r="C286" s="231"/>
      <c r="D286" s="231"/>
      <c r="E286" s="232"/>
      <c r="F286" s="232"/>
      <c r="G286" s="63">
        <v>8</v>
      </c>
      <c r="H286" s="64" t="str">
        <f t="shared" si="322"/>
        <v>Polvo /Material Particulado)</v>
      </c>
      <c r="I286" s="64" t="str">
        <f t="shared" si="323"/>
        <v>Inhalación de Polvo /Material Particulado), Contacto de la Vista con sustancias o agentes dañinos.</v>
      </c>
      <c r="J286" s="64" t="str">
        <f t="shared" si="324"/>
        <v>1er Auxilio, lesion leve, lesion moderada, posible enfermedad no ocupacional, posible enfermedad ocupacional</v>
      </c>
      <c r="K286" s="78">
        <v>3</v>
      </c>
      <c r="L286" s="78" t="s">
        <v>31</v>
      </c>
      <c r="M286" s="78">
        <f t="shared" si="439"/>
        <v>13</v>
      </c>
      <c r="N286" s="65" t="str">
        <f t="shared" si="440"/>
        <v>Medio</v>
      </c>
      <c r="O286" s="66"/>
      <c r="P286" s="5" t="str">
        <f t="shared" si="441"/>
        <v/>
      </c>
      <c r="Q286" s="66"/>
      <c r="R286" s="5" t="str">
        <f t="shared" si="442"/>
        <v/>
      </c>
      <c r="S286" s="67" t="s">
        <v>350</v>
      </c>
      <c r="T286" s="5">
        <f t="shared" si="443"/>
        <v>0.65</v>
      </c>
      <c r="U286" s="68" t="s">
        <v>396</v>
      </c>
      <c r="V286" s="5">
        <f t="shared" si="444"/>
        <v>0.55000000000000004</v>
      </c>
      <c r="W286" s="5">
        <f t="shared" si="451"/>
        <v>11</v>
      </c>
      <c r="X286" s="5">
        <f t="shared" si="452"/>
        <v>0.55000000000000004</v>
      </c>
      <c r="Y286" s="69" t="s">
        <v>240</v>
      </c>
      <c r="Z286" s="5">
        <f t="shared" si="447"/>
        <v>0.2</v>
      </c>
      <c r="AA286" s="5">
        <f t="shared" si="448"/>
        <v>13</v>
      </c>
      <c r="AB286" s="5">
        <f t="shared" si="449"/>
        <v>0.2</v>
      </c>
      <c r="AC286" s="5">
        <f t="shared" si="411"/>
        <v>13</v>
      </c>
      <c r="AD286" s="5">
        <f t="shared" si="480"/>
        <v>1</v>
      </c>
      <c r="AE286" s="70">
        <f t="shared" si="482"/>
        <v>1</v>
      </c>
      <c r="AF286" s="5" t="str">
        <f t="shared" si="485"/>
        <v>5E</v>
      </c>
      <c r="AG286" s="66">
        <f t="shared" si="483"/>
        <v>25</v>
      </c>
      <c r="AH286" s="65" t="str">
        <f t="shared" si="481"/>
        <v>Bajo</v>
      </c>
      <c r="AI286" s="5" t="str">
        <f t="shared" si="484"/>
        <v>NO SIGNIFICATIVO</v>
      </c>
      <c r="AJ286" s="5" t="s">
        <v>441</v>
      </c>
      <c r="AK286" s="99" t="s">
        <v>382</v>
      </c>
      <c r="AN286" s="71"/>
    </row>
    <row r="287" spans="1:40" ht="356.25">
      <c r="A287" s="97"/>
      <c r="B287" s="231"/>
      <c r="C287" s="231"/>
      <c r="D287" s="231"/>
      <c r="E287" s="232"/>
      <c r="F287" s="232"/>
      <c r="G287" s="63">
        <v>5</v>
      </c>
      <c r="H287" s="64" t="str">
        <f t="shared" si="322"/>
        <v>Ruido</v>
      </c>
      <c r="I287" s="64" t="str">
        <f t="shared" si="323"/>
        <v>Exposición a Ruido</v>
      </c>
      <c r="J287" s="64" t="str">
        <f t="shared" si="324"/>
        <v>Posible enfermedad Ocupacional</v>
      </c>
      <c r="K287" s="78">
        <v>3</v>
      </c>
      <c r="L287" s="78" t="s">
        <v>31</v>
      </c>
      <c r="M287" s="78">
        <f t="shared" si="439"/>
        <v>13</v>
      </c>
      <c r="N287" s="65" t="str">
        <f t="shared" si="440"/>
        <v>Medio</v>
      </c>
      <c r="O287" s="66"/>
      <c r="P287" s="5" t="str">
        <f t="shared" si="441"/>
        <v/>
      </c>
      <c r="Q287" s="66"/>
      <c r="R287" s="5" t="str">
        <f t="shared" si="442"/>
        <v/>
      </c>
      <c r="S287" s="67" t="s">
        <v>302</v>
      </c>
      <c r="T287" s="5">
        <f t="shared" si="443"/>
        <v>0.65</v>
      </c>
      <c r="U287" s="68" t="s">
        <v>398</v>
      </c>
      <c r="V287" s="5">
        <f t="shared" si="444"/>
        <v>0.55000000000000004</v>
      </c>
      <c r="W287" s="5">
        <f t="shared" si="451"/>
        <v>11</v>
      </c>
      <c r="X287" s="5">
        <f t="shared" si="452"/>
        <v>0.55000000000000004</v>
      </c>
      <c r="Y287" s="69" t="s">
        <v>240</v>
      </c>
      <c r="Z287" s="5">
        <f t="shared" si="447"/>
        <v>0.2</v>
      </c>
      <c r="AA287" s="5">
        <f t="shared" si="448"/>
        <v>13</v>
      </c>
      <c r="AB287" s="5">
        <f t="shared" si="449"/>
        <v>0.2</v>
      </c>
      <c r="AC287" s="5">
        <f t="shared" si="411"/>
        <v>13</v>
      </c>
      <c r="AD287" s="5">
        <f t="shared" si="480"/>
        <v>1</v>
      </c>
      <c r="AE287" s="70">
        <f t="shared" si="482"/>
        <v>1</v>
      </c>
      <c r="AF287" s="5" t="str">
        <f t="shared" si="485"/>
        <v>5E</v>
      </c>
      <c r="AG287" s="66">
        <f t="shared" si="483"/>
        <v>25</v>
      </c>
      <c r="AH287" s="65" t="str">
        <f t="shared" si="481"/>
        <v>Bajo</v>
      </c>
      <c r="AI287" s="5" t="str">
        <f t="shared" si="484"/>
        <v>NO SIGNIFICATIVO</v>
      </c>
      <c r="AJ287" s="5" t="s">
        <v>441</v>
      </c>
      <c r="AK287" s="99" t="s">
        <v>382</v>
      </c>
      <c r="AN287" s="71"/>
    </row>
    <row r="288" spans="1:40" ht="327.75">
      <c r="A288" s="97"/>
      <c r="B288" s="231"/>
      <c r="C288" s="231"/>
      <c r="D288" s="231"/>
      <c r="E288" s="232"/>
      <c r="F288" s="232"/>
      <c r="G288" s="63">
        <v>23</v>
      </c>
      <c r="H288" s="64" t="str">
        <f t="shared" si="322"/>
        <v>Fluidos a Presión, Equipo Presurizado</v>
      </c>
      <c r="I288" s="64" t="str">
        <f t="shared" si="323"/>
        <v>Golpeado por fluidos a presión</v>
      </c>
      <c r="J288" s="64" t="str">
        <f t="shared" si="324"/>
        <v>1er Auxilio, lesion leve, lesion moderada, lesion incapacitante, fatalidad</v>
      </c>
      <c r="K288" s="78">
        <v>2</v>
      </c>
      <c r="L288" s="78" t="s">
        <v>31</v>
      </c>
      <c r="M288" s="115">
        <f t="shared" si="439"/>
        <v>8</v>
      </c>
      <c r="N288" s="65" t="str">
        <f t="shared" si="440"/>
        <v>Alto</v>
      </c>
      <c r="O288" s="66"/>
      <c r="P288" s="5" t="str">
        <f t="shared" si="441"/>
        <v/>
      </c>
      <c r="Q288" s="66"/>
      <c r="R288" s="5" t="str">
        <f t="shared" si="442"/>
        <v/>
      </c>
      <c r="S288" s="67"/>
      <c r="T288" s="5" t="str">
        <f t="shared" si="443"/>
        <v/>
      </c>
      <c r="U288" s="68" t="s">
        <v>412</v>
      </c>
      <c r="V288" s="5">
        <f t="shared" si="444"/>
        <v>0.55000000000000004</v>
      </c>
      <c r="W288" s="5">
        <f t="shared" si="451"/>
        <v>11</v>
      </c>
      <c r="X288" s="5">
        <f t="shared" si="452"/>
        <v>0.55000000000000004</v>
      </c>
      <c r="Y288" s="69" t="s">
        <v>240</v>
      </c>
      <c r="Z288" s="5">
        <f t="shared" si="447"/>
        <v>0.2</v>
      </c>
      <c r="AA288" s="5">
        <f t="shared" si="448"/>
        <v>13</v>
      </c>
      <c r="AB288" s="5">
        <f t="shared" si="449"/>
        <v>0.2</v>
      </c>
      <c r="AC288" s="5">
        <f t="shared" si="411"/>
        <v>18</v>
      </c>
      <c r="AD288" s="5">
        <f t="shared" si="453"/>
        <v>6</v>
      </c>
      <c r="AE288" s="70">
        <f t="shared" si="482"/>
        <v>6</v>
      </c>
      <c r="AF288" s="5" t="str">
        <f t="shared" si="485"/>
        <v>3E</v>
      </c>
      <c r="AG288" s="66">
        <f t="shared" si="483"/>
        <v>20</v>
      </c>
      <c r="AH288" s="65" t="str">
        <f t="shared" si="481"/>
        <v>Bajo</v>
      </c>
      <c r="AI288" s="5" t="str">
        <f t="shared" si="484"/>
        <v>SIGNIFICATIVO</v>
      </c>
      <c r="AJ288" s="5" t="s">
        <v>441</v>
      </c>
      <c r="AK288" s="99" t="s">
        <v>382</v>
      </c>
      <c r="AN288" s="71"/>
    </row>
    <row r="289" spans="1:40" ht="327.75">
      <c r="A289" s="97"/>
      <c r="B289" s="231"/>
      <c r="C289" s="231"/>
      <c r="D289" s="231"/>
      <c r="E289" s="232"/>
      <c r="F289" s="232"/>
      <c r="G289" s="63">
        <v>33</v>
      </c>
      <c r="H289" s="64" t="str">
        <f t="shared" si="322"/>
        <v xml:space="preserve">Vehículo/equipo Motorizado en Movimiento </v>
      </c>
      <c r="I289" s="64" t="str">
        <f t="shared" si="323"/>
        <v>Atropellamiento - Accidente Vehicular</v>
      </c>
      <c r="J289" s="64" t="str">
        <f t="shared" si="324"/>
        <v>1er Auxilio, lesion leve, lesion moderada, lesion incapacitante, fatalidad</v>
      </c>
      <c r="K289" s="78">
        <v>2</v>
      </c>
      <c r="L289" s="78" t="s">
        <v>31</v>
      </c>
      <c r="M289" s="115">
        <f t="shared" si="439"/>
        <v>8</v>
      </c>
      <c r="N289" s="65" t="str">
        <f t="shared" si="440"/>
        <v>Alto</v>
      </c>
      <c r="O289" s="66"/>
      <c r="P289" s="5" t="str">
        <f t="shared" si="441"/>
        <v/>
      </c>
      <c r="Q289" s="66"/>
      <c r="R289" s="5" t="str">
        <f t="shared" si="442"/>
        <v/>
      </c>
      <c r="S289" s="67" t="s">
        <v>357</v>
      </c>
      <c r="T289" s="5">
        <f t="shared" si="443"/>
        <v>0.65</v>
      </c>
      <c r="U289" s="68" t="s">
        <v>412</v>
      </c>
      <c r="V289" s="5">
        <f t="shared" si="444"/>
        <v>0.55000000000000004</v>
      </c>
      <c r="W289" s="5">
        <f t="shared" si="451"/>
        <v>11</v>
      </c>
      <c r="X289" s="5">
        <f t="shared" si="452"/>
        <v>0.55000000000000004</v>
      </c>
      <c r="Y289" s="69" t="s">
        <v>240</v>
      </c>
      <c r="Z289" s="5">
        <f t="shared" si="447"/>
        <v>0.2</v>
      </c>
      <c r="AA289" s="5">
        <f t="shared" si="448"/>
        <v>13</v>
      </c>
      <c r="AB289" s="5">
        <f t="shared" si="449"/>
        <v>0.2</v>
      </c>
      <c r="AC289" s="5">
        <f t="shared" si="411"/>
        <v>18</v>
      </c>
      <c r="AD289" s="5">
        <f t="shared" si="453"/>
        <v>1</v>
      </c>
      <c r="AE289" s="70">
        <f t="shared" si="482"/>
        <v>1</v>
      </c>
      <c r="AF289" s="5" t="str">
        <f t="shared" si="485"/>
        <v>5E</v>
      </c>
      <c r="AG289" s="66">
        <f t="shared" si="483"/>
        <v>25</v>
      </c>
      <c r="AH289" s="65" t="str">
        <f t="shared" si="481"/>
        <v>Bajo</v>
      </c>
      <c r="AI289" s="5" t="str">
        <f t="shared" si="484"/>
        <v>SIGNIFICATIVO</v>
      </c>
      <c r="AJ289" s="5" t="s">
        <v>441</v>
      </c>
      <c r="AK289" s="99" t="s">
        <v>382</v>
      </c>
      <c r="AN289" s="71"/>
    </row>
    <row r="290" spans="1:40" ht="327.75">
      <c r="A290" s="97"/>
      <c r="B290" s="231"/>
      <c r="C290" s="231"/>
      <c r="D290" s="231"/>
      <c r="E290" s="232"/>
      <c r="F290" s="232"/>
      <c r="G290" s="63">
        <v>40</v>
      </c>
      <c r="H290" s="64" t="str">
        <f t="shared" si="322"/>
        <v>Vías de acceso/Rampa defectuosa</v>
      </c>
      <c r="I290" s="64" t="str">
        <f t="shared" si="323"/>
        <v>Caída al mismo nivel</v>
      </c>
      <c r="J290" s="64" t="str">
        <f t="shared" si="324"/>
        <v>1er Auxilio, lesion leve, lesion moderada.</v>
      </c>
      <c r="K290" s="78">
        <v>3</v>
      </c>
      <c r="L290" s="78" t="s">
        <v>31</v>
      </c>
      <c r="M290" s="78">
        <f t="shared" si="439"/>
        <v>13</v>
      </c>
      <c r="N290" s="65" t="str">
        <f t="shared" si="440"/>
        <v>Medio</v>
      </c>
      <c r="O290" s="66"/>
      <c r="P290" s="5" t="str">
        <f t="shared" si="441"/>
        <v/>
      </c>
      <c r="Q290" s="66"/>
      <c r="R290" s="5" t="str">
        <f t="shared" si="442"/>
        <v/>
      </c>
      <c r="S290" s="67" t="s">
        <v>301</v>
      </c>
      <c r="T290" s="5">
        <f t="shared" si="443"/>
        <v>0.65</v>
      </c>
      <c r="U290" s="68" t="s">
        <v>412</v>
      </c>
      <c r="V290" s="5">
        <f t="shared" si="444"/>
        <v>0.55000000000000004</v>
      </c>
      <c r="W290" s="5">
        <f t="shared" si="451"/>
        <v>11</v>
      </c>
      <c r="X290" s="5">
        <f t="shared" si="452"/>
        <v>0.55000000000000004</v>
      </c>
      <c r="Y290" s="69" t="s">
        <v>240</v>
      </c>
      <c r="Z290" s="5">
        <f t="shared" si="447"/>
        <v>0.2</v>
      </c>
      <c r="AA290" s="5">
        <f t="shared" si="448"/>
        <v>13</v>
      </c>
      <c r="AB290" s="5">
        <f t="shared" si="449"/>
        <v>0.2</v>
      </c>
      <c r="AC290" s="5">
        <f t="shared" si="411"/>
        <v>13</v>
      </c>
      <c r="AD290" s="5">
        <f t="shared" si="453"/>
        <v>1</v>
      </c>
      <c r="AE290" s="70">
        <f t="shared" ref="AE290:AE295" si="486">IF(AD290="","",IF(AD290&lt;1,1,AD290))</f>
        <v>1</v>
      </c>
      <c r="AF290" s="5" t="str">
        <f t="shared" ref="AF290:AF295" si="487">IF(IFERROR(AE290,"")="","",VLOOKUP(AE290,$AZ$3:$BA$27,2,FALSE))</f>
        <v>5E</v>
      </c>
      <c r="AG290" s="66">
        <f t="shared" ref="AG290:AG295" si="488">IF(M290="","", IF(AF290="",M290,VLOOKUP(AF290,$AS$3:$AT$27,2,FALSE)))</f>
        <v>25</v>
      </c>
      <c r="AH290" s="65" t="str">
        <f t="shared" si="481"/>
        <v>Bajo</v>
      </c>
      <c r="AI290" s="5" t="str">
        <f t="shared" si="484"/>
        <v>NO SIGNIFICATIVO</v>
      </c>
      <c r="AJ290" s="5" t="s">
        <v>441</v>
      </c>
      <c r="AK290" s="99" t="s">
        <v>382</v>
      </c>
      <c r="AN290" s="71"/>
    </row>
    <row r="291" spans="1:40" ht="327.75">
      <c r="A291" s="97"/>
      <c r="B291" s="231"/>
      <c r="C291" s="231"/>
      <c r="D291" s="231"/>
      <c r="E291" s="232"/>
      <c r="F291" s="232"/>
      <c r="G291" s="63">
        <v>17</v>
      </c>
      <c r="H291" s="64" t="str">
        <f t="shared" ref="H291" si="489">VLOOKUP(G291,PELIGRO,3,0)</f>
        <v>Movimientos Repetitivos</v>
      </c>
      <c r="I291" s="64" t="str">
        <f t="shared" ref="I291" si="490">VLOOKUP(G291,PELIGRO,5,0)</f>
        <v>Ergonómico por movimiento repetitivo/frecuentes</v>
      </c>
      <c r="J291" s="64" t="str">
        <f t="shared" ref="J291" si="491">VLOOKUP(G291,PELIGRO,7,0)</f>
        <v>1er Auxilio, lesion leve, lesion moderada, posible enfermedad ocupacional.</v>
      </c>
      <c r="K291" s="78">
        <v>3</v>
      </c>
      <c r="L291" s="78" t="s">
        <v>31</v>
      </c>
      <c r="M291" s="78">
        <f t="shared" si="439"/>
        <v>13</v>
      </c>
      <c r="N291" s="65" t="str">
        <f t="shared" ref="N291" si="492">IF(M291="","",IF(AND(OR(M291&gt;16,M291=16),OR(M291&lt;25,M291=25)),"Bajo",IF(AND(OR(M291&gt;9,M291=9),OR(M291&lt;15,M291=15)),"Medio",IF(AND(OR(M291&gt;1,M291=1),OR(M291&lt;8,M291=8)),"Alto"))))</f>
        <v>Medio</v>
      </c>
      <c r="O291" s="66"/>
      <c r="P291" s="5" t="str">
        <f t="shared" ref="P291" si="493">IF(O291="", "",$P$18)</f>
        <v/>
      </c>
      <c r="Q291" s="66"/>
      <c r="R291" s="5" t="str">
        <f t="shared" ref="R291" si="494">IF(Q291="", "",$R$18)</f>
        <v/>
      </c>
      <c r="S291" s="67" t="s">
        <v>304</v>
      </c>
      <c r="T291" s="5">
        <f t="shared" ref="T291" si="495">IF(S291="", "",$T$18)</f>
        <v>0.65</v>
      </c>
      <c r="U291" s="68" t="s">
        <v>412</v>
      </c>
      <c r="V291" s="5">
        <f t="shared" ref="V291" si="496">IF(U291="", "",X291)</f>
        <v>0.55000000000000004</v>
      </c>
      <c r="W291" s="5">
        <f t="shared" ref="W291" si="497">IF(U291="","",LEN(U291)-LEN(SUBSTITUTE(U291,"•","")))</f>
        <v>11</v>
      </c>
      <c r="X291" s="5">
        <f t="shared" ref="X291" si="498">IF(W291="","",IF(W291=1,0.25,IF(AND(OR(W291&gt;2,W291=2),OR(W291&lt;4,W291=4)),0.4,IF(OR(W291&gt;5,W291=5),0.55))))</f>
        <v>0.55000000000000004</v>
      </c>
      <c r="Y291" s="69" t="s">
        <v>240</v>
      </c>
      <c r="Z291" s="5">
        <f t="shared" ref="Z291" si="499">IF(Y291="", "",AB291)</f>
        <v>0.2</v>
      </c>
      <c r="AA291" s="5">
        <f t="shared" ref="AA291" si="500">IF(Y291="","",LEN(Y291)-LEN(SUBSTITUTE(Y291,"•","")))</f>
        <v>13</v>
      </c>
      <c r="AB291" s="5">
        <f t="shared" ref="AB291" si="501">IF(AA291="","",IF(AA291=1,0.05,IF(AND(OR(AA291&gt;2,AA291=2),OR(AA291&lt;4,AA291=4)),0.12,IF(OR(AA291&gt;5,AA291=5),0.2))))</f>
        <v>0.2</v>
      </c>
      <c r="AC291" s="5">
        <f t="shared" si="411"/>
        <v>13</v>
      </c>
      <c r="AD291" s="5">
        <f t="shared" si="453"/>
        <v>1</v>
      </c>
      <c r="AE291" s="70">
        <f t="shared" si="486"/>
        <v>1</v>
      </c>
      <c r="AF291" s="5" t="str">
        <f t="shared" si="487"/>
        <v>5E</v>
      </c>
      <c r="AG291" s="66">
        <f t="shared" si="488"/>
        <v>25</v>
      </c>
      <c r="AH291" s="65" t="str">
        <f t="shared" si="481"/>
        <v>Bajo</v>
      </c>
      <c r="AI291" s="5" t="str">
        <f t="shared" si="484"/>
        <v>NO SIGNIFICATIVO</v>
      </c>
      <c r="AJ291" s="5" t="s">
        <v>441</v>
      </c>
      <c r="AK291" s="99" t="s">
        <v>382</v>
      </c>
      <c r="AN291" s="71"/>
    </row>
    <row r="292" spans="1:40" ht="327.75">
      <c r="A292" s="97"/>
      <c r="B292" s="231"/>
      <c r="C292" s="231"/>
      <c r="D292" s="231"/>
      <c r="E292" s="232"/>
      <c r="F292" s="232"/>
      <c r="G292" s="63">
        <v>18</v>
      </c>
      <c r="H292" s="64" t="str">
        <f t="shared" ref="H292:H303" si="502">VLOOKUP(G292,PELIGRO,3,0)</f>
        <v>Posturas incomodas o forzadas</v>
      </c>
      <c r="I292" s="64" t="str">
        <f t="shared" ref="I292:I303" si="503">VLOOKUP(G292,PELIGRO,5,0)</f>
        <v>Ergonómico por posturas inadecuada</v>
      </c>
      <c r="J292" s="64" t="str">
        <f t="shared" ref="J292:J303" si="504">VLOOKUP(G292,PELIGRO,7,0)</f>
        <v>1er Auxilio, lesion leve, lesion moderada, posible enfermedad ocupacional.</v>
      </c>
      <c r="K292" s="78">
        <v>3</v>
      </c>
      <c r="L292" s="78" t="s">
        <v>31</v>
      </c>
      <c r="M292" s="78">
        <f t="shared" si="439"/>
        <v>13</v>
      </c>
      <c r="N292" s="65" t="str">
        <f t="shared" ref="N292:N303" si="505">IF(M292="","",IF(AND(OR(M292&gt;16,M292=16),OR(M292&lt;25,M292=25)),"Bajo",IF(AND(OR(M292&gt;9,M292=9),OR(M292&lt;15,M292=15)),"Medio",IF(AND(OR(M292&gt;1,M292=1),OR(M292&lt;8,M292=8)),"Alto"))))</f>
        <v>Medio</v>
      </c>
      <c r="O292" s="66"/>
      <c r="P292" s="5" t="str">
        <f t="shared" ref="P292:P303" si="506">IF(O292="", "",$P$18)</f>
        <v/>
      </c>
      <c r="Q292" s="66"/>
      <c r="R292" s="5" t="str">
        <f t="shared" ref="R292:R303" si="507">IF(Q292="", "",$R$18)</f>
        <v/>
      </c>
      <c r="S292" s="67" t="s">
        <v>304</v>
      </c>
      <c r="T292" s="5">
        <f t="shared" ref="T292:T303" si="508">IF(S292="", "",$T$18)</f>
        <v>0.65</v>
      </c>
      <c r="U292" s="68" t="s">
        <v>412</v>
      </c>
      <c r="V292" s="5">
        <f t="shared" ref="V292:V303" si="509">IF(U292="", "",X292)</f>
        <v>0.55000000000000004</v>
      </c>
      <c r="W292" s="5">
        <f t="shared" ref="W292:W303" si="510">IF(U292="","",LEN(U292)-LEN(SUBSTITUTE(U292,"•","")))</f>
        <v>11</v>
      </c>
      <c r="X292" s="5">
        <f t="shared" ref="X292:X303" si="511">IF(W292="","",IF(W292=1,0.25,IF(AND(OR(W292&gt;2,W292=2),OR(W292&lt;4,W292=4)),0.4,IF(OR(W292&gt;5,W292=5),0.55))))</f>
        <v>0.55000000000000004</v>
      </c>
      <c r="Y292" s="69" t="s">
        <v>240</v>
      </c>
      <c r="Z292" s="5">
        <f t="shared" ref="Z292:Z303" si="512">IF(Y292="", "",AB292)</f>
        <v>0.2</v>
      </c>
      <c r="AA292" s="5">
        <f t="shared" ref="AA292:AA303" si="513">IF(Y292="","",LEN(Y292)-LEN(SUBSTITUTE(Y292,"•","")))</f>
        <v>13</v>
      </c>
      <c r="AB292" s="5">
        <f t="shared" ref="AB292:AB303" si="514">IF(AA292="","",IF(AA292=1,0.05,IF(AND(OR(AA292&gt;2,AA292=2),OR(AA292&lt;4,AA292=4)),0.12,IF(OR(AA292&gt;5,AA292=5),0.2))))</f>
        <v>0.2</v>
      </c>
      <c r="AC292" s="5">
        <f t="shared" si="411"/>
        <v>13</v>
      </c>
      <c r="AD292" s="5">
        <f t="shared" si="453"/>
        <v>1</v>
      </c>
      <c r="AE292" s="70">
        <f t="shared" si="486"/>
        <v>1</v>
      </c>
      <c r="AF292" s="5" t="str">
        <f t="shared" si="487"/>
        <v>5E</v>
      </c>
      <c r="AG292" s="66">
        <f t="shared" si="488"/>
        <v>25</v>
      </c>
      <c r="AH292" s="65" t="str">
        <f t="shared" si="481"/>
        <v>Bajo</v>
      </c>
      <c r="AI292" s="5" t="str">
        <f t="shared" si="484"/>
        <v>NO SIGNIFICATIVO</v>
      </c>
      <c r="AJ292" s="5" t="s">
        <v>441</v>
      </c>
      <c r="AK292" s="99" t="s">
        <v>382</v>
      </c>
      <c r="AN292" s="71"/>
    </row>
    <row r="293" spans="1:40" ht="327.75">
      <c r="A293" s="97"/>
      <c r="B293" s="231"/>
      <c r="C293" s="231"/>
      <c r="D293" s="231"/>
      <c r="E293" s="232"/>
      <c r="F293" s="232"/>
      <c r="G293" s="63">
        <v>21</v>
      </c>
      <c r="H293" s="64" t="str">
        <f t="shared" si="502"/>
        <v>Vibración cuerpo completo</v>
      </c>
      <c r="I293" s="64" t="str">
        <f t="shared" si="503"/>
        <v>Ergonómico por vibración mecánica</v>
      </c>
      <c r="J293" s="64" t="str">
        <f t="shared" si="504"/>
        <v>1er Auxilio, lesion leve, lesion moderada, posible enfermedad ocupacional.</v>
      </c>
      <c r="K293" s="78">
        <v>3</v>
      </c>
      <c r="L293" s="78" t="s">
        <v>31</v>
      </c>
      <c r="M293" s="78">
        <f t="shared" si="439"/>
        <v>13</v>
      </c>
      <c r="N293" s="65" t="str">
        <f t="shared" si="505"/>
        <v>Medio</v>
      </c>
      <c r="O293" s="66"/>
      <c r="P293" s="5" t="str">
        <f t="shared" si="506"/>
        <v/>
      </c>
      <c r="Q293" s="66"/>
      <c r="R293" s="5" t="str">
        <f t="shared" si="507"/>
        <v/>
      </c>
      <c r="S293" s="67" t="s">
        <v>304</v>
      </c>
      <c r="T293" s="5">
        <f t="shared" si="508"/>
        <v>0.65</v>
      </c>
      <c r="U293" s="68" t="s">
        <v>412</v>
      </c>
      <c r="V293" s="5">
        <f t="shared" si="509"/>
        <v>0.55000000000000004</v>
      </c>
      <c r="W293" s="5">
        <f t="shared" si="510"/>
        <v>11</v>
      </c>
      <c r="X293" s="5">
        <f t="shared" si="511"/>
        <v>0.55000000000000004</v>
      </c>
      <c r="Y293" s="69" t="s">
        <v>240</v>
      </c>
      <c r="Z293" s="5">
        <f t="shared" si="512"/>
        <v>0.2</v>
      </c>
      <c r="AA293" s="5">
        <f t="shared" si="513"/>
        <v>13</v>
      </c>
      <c r="AB293" s="5">
        <f t="shared" si="514"/>
        <v>0.2</v>
      </c>
      <c r="AC293" s="5">
        <f t="shared" si="411"/>
        <v>13</v>
      </c>
      <c r="AD293" s="5">
        <f t="shared" si="453"/>
        <v>1</v>
      </c>
      <c r="AE293" s="70">
        <f t="shared" si="486"/>
        <v>1</v>
      </c>
      <c r="AF293" s="5" t="str">
        <f t="shared" si="487"/>
        <v>5E</v>
      </c>
      <c r="AG293" s="66">
        <f t="shared" si="488"/>
        <v>25</v>
      </c>
      <c r="AH293" s="65" t="str">
        <f t="shared" si="481"/>
        <v>Bajo</v>
      </c>
      <c r="AI293" s="5" t="str">
        <f t="shared" si="484"/>
        <v>NO SIGNIFICATIVO</v>
      </c>
      <c r="AJ293" s="5" t="s">
        <v>441</v>
      </c>
      <c r="AK293" s="99" t="s">
        <v>382</v>
      </c>
      <c r="AN293" s="71"/>
    </row>
    <row r="294" spans="1:40" ht="327.75">
      <c r="A294" s="97"/>
      <c r="B294" s="231"/>
      <c r="C294" s="231"/>
      <c r="D294" s="231"/>
      <c r="E294" s="232"/>
      <c r="F294" s="232"/>
      <c r="G294" s="63">
        <v>29</v>
      </c>
      <c r="H294" s="64" t="str">
        <f t="shared" si="502"/>
        <v>Proyección de partículas</v>
      </c>
      <c r="I294" s="64" t="str">
        <f t="shared" si="503"/>
        <v>Contacto con partículas en proyección</v>
      </c>
      <c r="J294" s="64" t="str">
        <f t="shared" si="504"/>
        <v>1er Auxilio, lesion leve, lesion moderada, lesion incapacitante</v>
      </c>
      <c r="K294" s="78">
        <v>3</v>
      </c>
      <c r="L294" s="78" t="s">
        <v>31</v>
      </c>
      <c r="M294" s="78">
        <f t="shared" si="439"/>
        <v>13</v>
      </c>
      <c r="N294" s="65" t="str">
        <f t="shared" si="505"/>
        <v>Medio</v>
      </c>
      <c r="O294" s="66"/>
      <c r="P294" s="5" t="str">
        <f t="shared" si="506"/>
        <v/>
      </c>
      <c r="Q294" s="66"/>
      <c r="R294" s="5" t="str">
        <f t="shared" si="507"/>
        <v/>
      </c>
      <c r="S294" s="67"/>
      <c r="T294" s="5" t="str">
        <f t="shared" si="508"/>
        <v/>
      </c>
      <c r="U294" s="68" t="s">
        <v>412</v>
      </c>
      <c r="V294" s="5">
        <f t="shared" si="509"/>
        <v>0.55000000000000004</v>
      </c>
      <c r="W294" s="5">
        <f t="shared" si="510"/>
        <v>11</v>
      </c>
      <c r="X294" s="5">
        <f t="shared" si="511"/>
        <v>0.55000000000000004</v>
      </c>
      <c r="Y294" s="69" t="s">
        <v>240</v>
      </c>
      <c r="Z294" s="5">
        <f t="shared" si="512"/>
        <v>0.2</v>
      </c>
      <c r="AA294" s="5">
        <f t="shared" si="513"/>
        <v>13</v>
      </c>
      <c r="AB294" s="5">
        <f t="shared" si="514"/>
        <v>0.2</v>
      </c>
      <c r="AC294" s="5">
        <f t="shared" si="411"/>
        <v>13</v>
      </c>
      <c r="AD294" s="5">
        <f t="shared" si="453"/>
        <v>5</v>
      </c>
      <c r="AE294" s="70">
        <f t="shared" si="486"/>
        <v>5</v>
      </c>
      <c r="AF294" s="5" t="str">
        <f t="shared" si="487"/>
        <v>4D</v>
      </c>
      <c r="AG294" s="66">
        <f t="shared" si="488"/>
        <v>21</v>
      </c>
      <c r="AH294" s="65" t="str">
        <f t="shared" si="481"/>
        <v>Bajo</v>
      </c>
      <c r="AI294" s="5" t="str">
        <f t="shared" si="484"/>
        <v>NO SIGNIFICATIVO</v>
      </c>
      <c r="AJ294" s="5" t="s">
        <v>441</v>
      </c>
      <c r="AK294" s="99" t="s">
        <v>382</v>
      </c>
      <c r="AN294" s="71"/>
    </row>
    <row r="295" spans="1:40" ht="327.75">
      <c r="A295" s="97"/>
      <c r="B295" s="231"/>
      <c r="C295" s="231"/>
      <c r="D295" s="231"/>
      <c r="E295" s="232"/>
      <c r="F295" s="232"/>
      <c r="G295" s="63">
        <v>31</v>
      </c>
      <c r="H295" s="64" t="str">
        <f t="shared" si="502"/>
        <v>Superficies Punzo Cortantes</v>
      </c>
      <c r="I295" s="64" t="str">
        <f t="shared" si="503"/>
        <v>Contacto con superficies punto cortantes</v>
      </c>
      <c r="J295" s="64" t="str">
        <f t="shared" si="504"/>
        <v>1er Auxilio, lesion leve, lesion moderada, lesion incapacitante, fatalidad</v>
      </c>
      <c r="K295" s="78">
        <v>3</v>
      </c>
      <c r="L295" s="78" t="s">
        <v>31</v>
      </c>
      <c r="M295" s="78">
        <f t="shared" si="439"/>
        <v>13</v>
      </c>
      <c r="N295" s="65" t="str">
        <f t="shared" si="505"/>
        <v>Medio</v>
      </c>
      <c r="O295" s="66"/>
      <c r="P295" s="5" t="str">
        <f t="shared" si="506"/>
        <v/>
      </c>
      <c r="Q295" s="66"/>
      <c r="R295" s="5" t="str">
        <f t="shared" si="507"/>
        <v/>
      </c>
      <c r="S295" s="67" t="s">
        <v>301</v>
      </c>
      <c r="T295" s="5">
        <f t="shared" si="508"/>
        <v>0.65</v>
      </c>
      <c r="U295" s="68" t="s">
        <v>412</v>
      </c>
      <c r="V295" s="5">
        <f t="shared" si="509"/>
        <v>0.55000000000000004</v>
      </c>
      <c r="W295" s="5">
        <f t="shared" si="510"/>
        <v>11</v>
      </c>
      <c r="X295" s="5">
        <f t="shared" si="511"/>
        <v>0.55000000000000004</v>
      </c>
      <c r="Y295" s="69" t="s">
        <v>240</v>
      </c>
      <c r="Z295" s="5">
        <f t="shared" si="512"/>
        <v>0.2</v>
      </c>
      <c r="AA295" s="5">
        <f t="shared" si="513"/>
        <v>13</v>
      </c>
      <c r="AB295" s="5">
        <f t="shared" si="514"/>
        <v>0.2</v>
      </c>
      <c r="AC295" s="5">
        <f t="shared" si="411"/>
        <v>13</v>
      </c>
      <c r="AD295" s="5">
        <f t="shared" si="453"/>
        <v>1</v>
      </c>
      <c r="AE295" s="70">
        <f t="shared" si="486"/>
        <v>1</v>
      </c>
      <c r="AF295" s="5" t="str">
        <f t="shared" si="487"/>
        <v>5E</v>
      </c>
      <c r="AG295" s="66">
        <f t="shared" si="488"/>
        <v>25</v>
      </c>
      <c r="AH295" s="65" t="str">
        <f t="shared" si="481"/>
        <v>Bajo</v>
      </c>
      <c r="AI295" s="5" t="str">
        <f t="shared" si="484"/>
        <v>NO SIGNIFICATIVO</v>
      </c>
      <c r="AJ295" s="5" t="s">
        <v>441</v>
      </c>
      <c r="AK295" s="99" t="s">
        <v>382</v>
      </c>
      <c r="AN295" s="71"/>
    </row>
    <row r="296" spans="1:40" ht="327.75">
      <c r="A296" s="97"/>
      <c r="B296" s="231"/>
      <c r="C296" s="231"/>
      <c r="D296" s="231"/>
      <c r="E296" s="232"/>
      <c r="F296" s="232"/>
      <c r="G296" s="63">
        <v>36</v>
      </c>
      <c r="H296" s="64" t="str">
        <f t="shared" si="502"/>
        <v>Congestión o espacios restringidos</v>
      </c>
      <c r="I296" s="64" t="str">
        <f t="shared" si="503"/>
        <v>Golpeado contra (Chocar contra algo); caída al mismo nivel)</v>
      </c>
      <c r="J296" s="64" t="str">
        <f t="shared" si="504"/>
        <v>1er Auxilio, lesion leve, lesion moderada.</v>
      </c>
      <c r="K296" s="78">
        <v>2</v>
      </c>
      <c r="L296" s="78" t="s">
        <v>31</v>
      </c>
      <c r="M296" s="115">
        <f t="shared" si="439"/>
        <v>8</v>
      </c>
      <c r="N296" s="65" t="str">
        <f t="shared" si="505"/>
        <v>Alto</v>
      </c>
      <c r="O296" s="66"/>
      <c r="P296" s="5" t="str">
        <f t="shared" si="506"/>
        <v/>
      </c>
      <c r="Q296" s="66"/>
      <c r="R296" s="5" t="str">
        <f t="shared" si="507"/>
        <v/>
      </c>
      <c r="S296" s="67" t="s">
        <v>359</v>
      </c>
      <c r="T296" s="5">
        <f t="shared" si="508"/>
        <v>0.65</v>
      </c>
      <c r="U296" s="68" t="s">
        <v>412</v>
      </c>
      <c r="V296" s="5">
        <f t="shared" si="509"/>
        <v>0.55000000000000004</v>
      </c>
      <c r="W296" s="5">
        <f t="shared" si="510"/>
        <v>11</v>
      </c>
      <c r="X296" s="5">
        <f t="shared" si="511"/>
        <v>0.55000000000000004</v>
      </c>
      <c r="Y296" s="69" t="s">
        <v>240</v>
      </c>
      <c r="Z296" s="5">
        <f t="shared" si="512"/>
        <v>0.2</v>
      </c>
      <c r="AA296" s="5">
        <f t="shared" si="513"/>
        <v>13</v>
      </c>
      <c r="AB296" s="5">
        <f t="shared" si="514"/>
        <v>0.2</v>
      </c>
      <c r="AC296" s="5">
        <f t="shared" si="411"/>
        <v>18</v>
      </c>
      <c r="AD296" s="5">
        <v>9</v>
      </c>
      <c r="AE296" s="70">
        <f t="shared" si="482"/>
        <v>9</v>
      </c>
      <c r="AF296" s="5" t="str">
        <f t="shared" si="485"/>
        <v>3D</v>
      </c>
      <c r="AG296" s="66">
        <f t="shared" si="483"/>
        <v>17</v>
      </c>
      <c r="AH296" s="65" t="str">
        <f t="shared" si="481"/>
        <v>Bajo</v>
      </c>
      <c r="AI296" s="5" t="str">
        <f t="shared" si="484"/>
        <v>SIGNIFICATIVO</v>
      </c>
      <c r="AJ296" s="5" t="s">
        <v>441</v>
      </c>
      <c r="AK296" s="99" t="s">
        <v>382</v>
      </c>
      <c r="AN296" s="71"/>
    </row>
    <row r="297" spans="1:40" ht="327.75">
      <c r="A297" s="97"/>
      <c r="B297" s="231"/>
      <c r="C297" s="231"/>
      <c r="D297" s="231"/>
      <c r="E297" s="232"/>
      <c r="F297" s="232"/>
      <c r="G297" s="63">
        <v>44</v>
      </c>
      <c r="H297" s="64" t="str">
        <f t="shared" si="502"/>
        <v>Espacio abierto sin bloqueo</v>
      </c>
      <c r="I297" s="64" t="str">
        <f t="shared" si="503"/>
        <v>Caída a distinto nivel</v>
      </c>
      <c r="J297" s="64" t="str">
        <f t="shared" si="504"/>
        <v>1er Auxilio, lesion leve, lesion moderada, lesion incapacitante, fatalidad</v>
      </c>
      <c r="K297" s="78">
        <v>2</v>
      </c>
      <c r="L297" s="78" t="s">
        <v>31</v>
      </c>
      <c r="M297" s="115">
        <f t="shared" si="439"/>
        <v>8</v>
      </c>
      <c r="N297" s="65" t="str">
        <f t="shared" si="505"/>
        <v>Alto</v>
      </c>
      <c r="O297" s="66"/>
      <c r="P297" s="5" t="str">
        <f t="shared" si="506"/>
        <v/>
      </c>
      <c r="Q297" s="66"/>
      <c r="R297" s="5" t="str">
        <f t="shared" si="507"/>
        <v/>
      </c>
      <c r="S297" s="67" t="s">
        <v>340</v>
      </c>
      <c r="T297" s="5">
        <f t="shared" si="508"/>
        <v>0.65</v>
      </c>
      <c r="U297" s="68" t="s">
        <v>412</v>
      </c>
      <c r="V297" s="5">
        <f t="shared" si="509"/>
        <v>0.55000000000000004</v>
      </c>
      <c r="W297" s="5">
        <f t="shared" si="510"/>
        <v>11</v>
      </c>
      <c r="X297" s="5">
        <f t="shared" si="511"/>
        <v>0.55000000000000004</v>
      </c>
      <c r="Y297" s="69" t="s">
        <v>240</v>
      </c>
      <c r="Z297" s="5">
        <f t="shared" si="512"/>
        <v>0.2</v>
      </c>
      <c r="AA297" s="5">
        <f t="shared" si="513"/>
        <v>13</v>
      </c>
      <c r="AB297" s="5">
        <f t="shared" si="514"/>
        <v>0.2</v>
      </c>
      <c r="AC297" s="5">
        <f t="shared" si="411"/>
        <v>18</v>
      </c>
      <c r="AD297" s="5">
        <v>10</v>
      </c>
      <c r="AE297" s="70">
        <f t="shared" si="482"/>
        <v>10</v>
      </c>
      <c r="AF297" s="5" t="str">
        <f t="shared" si="485"/>
        <v>2E</v>
      </c>
      <c r="AG297" s="66">
        <f t="shared" si="483"/>
        <v>16</v>
      </c>
      <c r="AH297" s="65" t="str">
        <f t="shared" si="481"/>
        <v>Bajo</v>
      </c>
      <c r="AI297" s="5" t="str">
        <f t="shared" si="484"/>
        <v>SIGNIFICATIVO</v>
      </c>
      <c r="AJ297" s="5" t="s">
        <v>441</v>
      </c>
      <c r="AK297" s="99" t="s">
        <v>382</v>
      </c>
      <c r="AN297" s="71"/>
    </row>
    <row r="298" spans="1:40" ht="327.75">
      <c r="A298" s="97"/>
      <c r="B298" s="231"/>
      <c r="C298" s="231"/>
      <c r="D298" s="231"/>
      <c r="E298" s="232"/>
      <c r="F298" s="232"/>
      <c r="G298" s="63">
        <v>45</v>
      </c>
      <c r="H298" s="64" t="str">
        <f t="shared" si="502"/>
        <v>Superficie irregular</v>
      </c>
      <c r="I298" s="64" t="str">
        <f t="shared" si="503"/>
        <v>Caída al mismo nivel</v>
      </c>
      <c r="J298" s="64" t="str">
        <f t="shared" si="504"/>
        <v>1er Auxilio, lesion leve, lesion moderada, lesion incapacitante.</v>
      </c>
      <c r="K298" s="78">
        <v>3</v>
      </c>
      <c r="L298" s="78" t="s">
        <v>31</v>
      </c>
      <c r="M298" s="78">
        <f t="shared" si="439"/>
        <v>13</v>
      </c>
      <c r="N298" s="65" t="str">
        <f t="shared" si="505"/>
        <v>Medio</v>
      </c>
      <c r="O298" s="66"/>
      <c r="P298" s="5" t="str">
        <f t="shared" si="506"/>
        <v/>
      </c>
      <c r="Q298" s="66"/>
      <c r="R298" s="5" t="str">
        <f t="shared" si="507"/>
        <v/>
      </c>
      <c r="S298" s="67" t="s">
        <v>301</v>
      </c>
      <c r="T298" s="5">
        <f t="shared" si="508"/>
        <v>0.65</v>
      </c>
      <c r="U298" s="68" t="s">
        <v>412</v>
      </c>
      <c r="V298" s="5">
        <f t="shared" si="509"/>
        <v>0.55000000000000004</v>
      </c>
      <c r="W298" s="5">
        <f t="shared" si="510"/>
        <v>11</v>
      </c>
      <c r="X298" s="5">
        <f t="shared" si="511"/>
        <v>0.55000000000000004</v>
      </c>
      <c r="Y298" s="69" t="s">
        <v>240</v>
      </c>
      <c r="Z298" s="5">
        <f t="shared" si="512"/>
        <v>0.2</v>
      </c>
      <c r="AA298" s="5">
        <f t="shared" si="513"/>
        <v>13</v>
      </c>
      <c r="AB298" s="5">
        <f t="shared" si="514"/>
        <v>0.2</v>
      </c>
      <c r="AC298" s="5">
        <f t="shared" si="411"/>
        <v>13</v>
      </c>
      <c r="AD298" s="5">
        <f t="shared" ref="AD298:AD299" si="515">ROUND(IF(COUNT(P298,R298,T298,V298,Z298)=0,"", IF(  (MAX(P298,R298,T298,V298,Z298)+ (0.5*(SUM(P298,R298,T298,V298,Z298)-MAX(P298,R298,T298,V298,Z298))))&gt;0.951, (1-0.95)*AC298,(1-( (MAX(P298,R298,T298,V298,Z298))+0.5*(SUM(P298,R298,T298,V298,Z298)-MAX(P298,R298,T298,V298,Z298))))*AC298)),0)</f>
        <v>1</v>
      </c>
      <c r="AE298" s="70">
        <f t="shared" ref="AE298:AE299" si="516">IF(AD298="","",IF(AD298&lt;1,1,AD298))</f>
        <v>1</v>
      </c>
      <c r="AF298" s="5" t="str">
        <f t="shared" ref="AF298:AF299" si="517">IF(IFERROR(AE298,"")="","",VLOOKUP(AE298,$AZ$3:$BA$27,2,FALSE))</f>
        <v>5E</v>
      </c>
      <c r="AG298" s="66">
        <f t="shared" ref="AG298:AG299" si="518">IF(M298="","", IF(AF298="",M298,VLOOKUP(AF298,$AS$3:$AT$27,2,FALSE)))</f>
        <v>25</v>
      </c>
      <c r="AH298" s="65" t="str">
        <f t="shared" si="481"/>
        <v>Bajo</v>
      </c>
      <c r="AI298" s="5" t="str">
        <f t="shared" si="484"/>
        <v>NO SIGNIFICATIVO</v>
      </c>
      <c r="AJ298" s="5" t="s">
        <v>441</v>
      </c>
      <c r="AK298" s="99" t="s">
        <v>382</v>
      </c>
      <c r="AN298" s="71"/>
    </row>
    <row r="299" spans="1:40" ht="327.75">
      <c r="A299" s="97"/>
      <c r="B299" s="231"/>
      <c r="C299" s="231"/>
      <c r="D299" s="231"/>
      <c r="E299" s="232"/>
      <c r="F299" s="232"/>
      <c r="G299" s="63">
        <v>47</v>
      </c>
      <c r="H299" s="64" t="str">
        <f t="shared" si="502"/>
        <v>Superficie Resbaladiza</v>
      </c>
      <c r="I299" s="64" t="str">
        <f t="shared" si="503"/>
        <v>Caída a mismo nivel</v>
      </c>
      <c r="J299" s="64" t="str">
        <f t="shared" si="504"/>
        <v>1er Auxilio, lesion leve, lesion moderada, lesion incapacitante</v>
      </c>
      <c r="K299" s="78">
        <v>3</v>
      </c>
      <c r="L299" s="78" t="s">
        <v>31</v>
      </c>
      <c r="M299" s="78">
        <f t="shared" si="439"/>
        <v>13</v>
      </c>
      <c r="N299" s="65" t="str">
        <f t="shared" si="505"/>
        <v>Medio</v>
      </c>
      <c r="O299" s="66"/>
      <c r="P299" s="5" t="str">
        <f t="shared" si="506"/>
        <v/>
      </c>
      <c r="Q299" s="66"/>
      <c r="R299" s="5" t="str">
        <f t="shared" si="507"/>
        <v/>
      </c>
      <c r="S299" s="67"/>
      <c r="T299" s="5" t="str">
        <f t="shared" si="508"/>
        <v/>
      </c>
      <c r="U299" s="68" t="s">
        <v>412</v>
      </c>
      <c r="V299" s="5">
        <f t="shared" si="509"/>
        <v>0.55000000000000004</v>
      </c>
      <c r="W299" s="5">
        <f t="shared" si="510"/>
        <v>11</v>
      </c>
      <c r="X299" s="5">
        <f t="shared" si="511"/>
        <v>0.55000000000000004</v>
      </c>
      <c r="Y299" s="69" t="s">
        <v>240</v>
      </c>
      <c r="Z299" s="5">
        <f t="shared" si="512"/>
        <v>0.2</v>
      </c>
      <c r="AA299" s="5">
        <f t="shared" si="513"/>
        <v>13</v>
      </c>
      <c r="AB299" s="5">
        <f t="shared" si="514"/>
        <v>0.2</v>
      </c>
      <c r="AC299" s="5">
        <f t="shared" si="411"/>
        <v>13</v>
      </c>
      <c r="AD299" s="5">
        <f t="shared" si="515"/>
        <v>5</v>
      </c>
      <c r="AE299" s="70">
        <f t="shared" si="516"/>
        <v>5</v>
      </c>
      <c r="AF299" s="5" t="str">
        <f t="shared" si="517"/>
        <v>4D</v>
      </c>
      <c r="AG299" s="66">
        <f t="shared" si="518"/>
        <v>21</v>
      </c>
      <c r="AH299" s="65" t="str">
        <f t="shared" si="481"/>
        <v>Bajo</v>
      </c>
      <c r="AI299" s="5" t="str">
        <f t="shared" si="484"/>
        <v>NO SIGNIFICATIVO</v>
      </c>
      <c r="AJ299" s="5" t="s">
        <v>441</v>
      </c>
      <c r="AK299" s="99" t="s">
        <v>382</v>
      </c>
      <c r="AN299" s="71"/>
    </row>
    <row r="300" spans="1:40" ht="327.75">
      <c r="A300" s="97"/>
      <c r="B300" s="231"/>
      <c r="C300" s="231"/>
      <c r="D300" s="231"/>
      <c r="E300" s="232"/>
      <c r="F300" s="232"/>
      <c r="G300" s="63">
        <v>50</v>
      </c>
      <c r="H300" s="64" t="str">
        <f t="shared" si="502"/>
        <v>Equipos o instalaciones eléctricas energizadas</v>
      </c>
      <c r="I300" s="64" t="str">
        <f t="shared" si="503"/>
        <v>Contacto directo / indirecto / inducción con energía eléctrica</v>
      </c>
      <c r="J300" s="64" t="str">
        <f t="shared" si="504"/>
        <v>1er Auxilio, lesion leve, lesion moderada, posible enfermedad ocupacional, fatalidad</v>
      </c>
      <c r="K300" s="78">
        <v>2</v>
      </c>
      <c r="L300" s="78" t="s">
        <v>31</v>
      </c>
      <c r="M300" s="115">
        <f t="shared" si="439"/>
        <v>8</v>
      </c>
      <c r="N300" s="65" t="str">
        <f t="shared" si="505"/>
        <v>Alto</v>
      </c>
      <c r="O300" s="66"/>
      <c r="P300" s="5" t="str">
        <f t="shared" si="506"/>
        <v/>
      </c>
      <c r="Q300" s="66"/>
      <c r="R300" s="5" t="str">
        <f t="shared" si="507"/>
        <v/>
      </c>
      <c r="S300" s="67" t="s">
        <v>360</v>
      </c>
      <c r="T300" s="5">
        <f t="shared" si="508"/>
        <v>0.65</v>
      </c>
      <c r="U300" s="68" t="s">
        <v>412</v>
      </c>
      <c r="V300" s="5">
        <f t="shared" si="509"/>
        <v>0.55000000000000004</v>
      </c>
      <c r="W300" s="5">
        <f t="shared" si="510"/>
        <v>11</v>
      </c>
      <c r="X300" s="5">
        <f t="shared" si="511"/>
        <v>0.55000000000000004</v>
      </c>
      <c r="Y300" s="69" t="s">
        <v>240</v>
      </c>
      <c r="Z300" s="5">
        <f t="shared" si="512"/>
        <v>0.2</v>
      </c>
      <c r="AA300" s="5">
        <f t="shared" si="513"/>
        <v>13</v>
      </c>
      <c r="AB300" s="5">
        <f t="shared" si="514"/>
        <v>0.2</v>
      </c>
      <c r="AC300" s="5">
        <f t="shared" si="411"/>
        <v>18</v>
      </c>
      <c r="AD300" s="5">
        <v>13</v>
      </c>
      <c r="AE300" s="70">
        <f t="shared" si="482"/>
        <v>13</v>
      </c>
      <c r="AF300" s="5" t="str">
        <f t="shared" si="485"/>
        <v>3C</v>
      </c>
      <c r="AG300" s="66">
        <f t="shared" si="483"/>
        <v>13</v>
      </c>
      <c r="AH300" s="65" t="str">
        <f t="shared" si="481"/>
        <v>Medio</v>
      </c>
      <c r="AI300" s="5" t="str">
        <f t="shared" si="484"/>
        <v>SIGNIFICATIVO</v>
      </c>
      <c r="AJ300" s="5" t="s">
        <v>441</v>
      </c>
      <c r="AK300" s="99" t="s">
        <v>382</v>
      </c>
      <c r="AN300" s="71"/>
    </row>
    <row r="301" spans="1:40" ht="327.75">
      <c r="A301" s="97"/>
      <c r="B301" s="231"/>
      <c r="C301" s="231"/>
      <c r="D301" s="231"/>
      <c r="E301" s="232"/>
      <c r="F301" s="232"/>
      <c r="G301" s="63">
        <v>63</v>
      </c>
      <c r="H301" s="64" t="str">
        <f t="shared" si="502"/>
        <v>Omisión de asegurar</v>
      </c>
      <c r="I301" s="64" t="str">
        <f t="shared" si="503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01" s="64" t="str">
        <f t="shared" si="504"/>
        <v>1er Auxilio, lesion leve, lesion moderada, lesion incapacitante, fatalidad</v>
      </c>
      <c r="K301" s="78">
        <v>2</v>
      </c>
      <c r="L301" s="78" t="s">
        <v>31</v>
      </c>
      <c r="M301" s="115">
        <f t="shared" si="439"/>
        <v>8</v>
      </c>
      <c r="N301" s="65" t="str">
        <f t="shared" si="505"/>
        <v>Alto</v>
      </c>
      <c r="O301" s="66"/>
      <c r="P301" s="5" t="str">
        <f t="shared" si="506"/>
        <v/>
      </c>
      <c r="Q301" s="66"/>
      <c r="R301" s="5" t="str">
        <f t="shared" si="507"/>
        <v/>
      </c>
      <c r="S301" s="67" t="s">
        <v>358</v>
      </c>
      <c r="T301" s="5">
        <f t="shared" si="508"/>
        <v>0.65</v>
      </c>
      <c r="U301" s="68" t="s">
        <v>412</v>
      </c>
      <c r="V301" s="5">
        <f t="shared" si="509"/>
        <v>0.55000000000000004</v>
      </c>
      <c r="W301" s="5">
        <f t="shared" si="510"/>
        <v>11</v>
      </c>
      <c r="X301" s="5">
        <f t="shared" si="511"/>
        <v>0.55000000000000004</v>
      </c>
      <c r="Y301" s="69" t="s">
        <v>240</v>
      </c>
      <c r="Z301" s="5">
        <f t="shared" si="512"/>
        <v>0.2</v>
      </c>
      <c r="AA301" s="5">
        <f t="shared" si="513"/>
        <v>13</v>
      </c>
      <c r="AB301" s="5">
        <f t="shared" si="514"/>
        <v>0.2</v>
      </c>
      <c r="AC301" s="5">
        <f t="shared" si="411"/>
        <v>18</v>
      </c>
      <c r="AD301" s="5">
        <v>14</v>
      </c>
      <c r="AE301" s="70">
        <f t="shared" si="482"/>
        <v>14</v>
      </c>
      <c r="AF301" s="5" t="str">
        <f t="shared" si="485"/>
        <v>2D</v>
      </c>
      <c r="AG301" s="66">
        <f t="shared" si="483"/>
        <v>12</v>
      </c>
      <c r="AH301" s="65" t="str">
        <f t="shared" si="481"/>
        <v>Medio</v>
      </c>
      <c r="AI301" s="5" t="str">
        <f t="shared" si="484"/>
        <v>SIGNIFICATIVO</v>
      </c>
      <c r="AJ301" s="5" t="s">
        <v>441</v>
      </c>
      <c r="AK301" s="99" t="s">
        <v>382</v>
      </c>
      <c r="AN301" s="71"/>
    </row>
    <row r="302" spans="1:40" ht="327.75">
      <c r="A302" s="97"/>
      <c r="B302" s="231"/>
      <c r="C302" s="231"/>
      <c r="D302" s="231"/>
      <c r="E302" s="232"/>
      <c r="F302" s="232"/>
      <c r="G302" s="63">
        <v>65</v>
      </c>
      <c r="H302" s="64" t="str">
        <f t="shared" si="502"/>
        <v>Operar a velocidad inadecuada</v>
      </c>
      <c r="I302" s="64" t="str">
        <f t="shared" si="503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02" s="64" t="str">
        <f t="shared" si="504"/>
        <v>1er Auxilio, lesion leve, lesion moderada, lesion incapacitante, fatalidad</v>
      </c>
      <c r="K302" s="78">
        <v>3</v>
      </c>
      <c r="L302" s="78" t="s">
        <v>31</v>
      </c>
      <c r="M302" s="78">
        <f t="shared" si="439"/>
        <v>13</v>
      </c>
      <c r="N302" s="65" t="str">
        <f t="shared" si="505"/>
        <v>Medio</v>
      </c>
      <c r="O302" s="66"/>
      <c r="P302" s="5" t="str">
        <f t="shared" si="506"/>
        <v/>
      </c>
      <c r="Q302" s="66"/>
      <c r="R302" s="5" t="str">
        <f t="shared" si="507"/>
        <v/>
      </c>
      <c r="S302" s="67" t="s">
        <v>342</v>
      </c>
      <c r="T302" s="5">
        <f t="shared" si="508"/>
        <v>0.65</v>
      </c>
      <c r="U302" s="68" t="s">
        <v>412</v>
      </c>
      <c r="V302" s="5">
        <f t="shared" si="509"/>
        <v>0.55000000000000004</v>
      </c>
      <c r="W302" s="5">
        <f t="shared" si="510"/>
        <v>11</v>
      </c>
      <c r="X302" s="5">
        <f t="shared" si="511"/>
        <v>0.55000000000000004</v>
      </c>
      <c r="Y302" s="69" t="s">
        <v>240</v>
      </c>
      <c r="Z302" s="5">
        <f t="shared" si="512"/>
        <v>0.2</v>
      </c>
      <c r="AA302" s="5">
        <f t="shared" si="513"/>
        <v>13</v>
      </c>
      <c r="AB302" s="5">
        <f t="shared" si="514"/>
        <v>0.2</v>
      </c>
      <c r="AC302" s="5">
        <f t="shared" si="411"/>
        <v>13</v>
      </c>
      <c r="AD302" s="5">
        <f t="shared" ref="AD302" si="519">ROUND(IF(COUNT(P302,R302,T302,V302,Z302)=0,"", IF(  (MAX(P302,R302,T302,V302,Z302)+ (0.5*(SUM(P302,R302,T302,V302,Z302)-MAX(P302,R302,T302,V302,Z302))))&gt;0.951, (1-0.95)*AC302,(1-( (MAX(P302,R302,T302,V302,Z302))+0.5*(SUM(P302,R302,T302,V302,Z302)-MAX(P302,R302,T302,V302,Z302))))*AC302)),0)</f>
        <v>1</v>
      </c>
      <c r="AE302" s="70">
        <f t="shared" ref="AE302" si="520">IF(AD302="","",IF(AD302&lt;1,1,AD302))</f>
        <v>1</v>
      </c>
      <c r="AF302" s="5" t="str">
        <f t="shared" ref="AF302" si="521">IF(IFERROR(AE302,"")="","",VLOOKUP(AE302,$AZ$3:$BA$27,2,FALSE))</f>
        <v>5E</v>
      </c>
      <c r="AG302" s="66">
        <f t="shared" ref="AG302" si="522">IF(M302="","", IF(AF302="",M302,VLOOKUP(AF302,$AS$3:$AT$27,2,FALSE)))</f>
        <v>25</v>
      </c>
      <c r="AH302" s="65" t="str">
        <f t="shared" si="481"/>
        <v>Bajo</v>
      </c>
      <c r="AI302" s="5" t="str">
        <f t="shared" si="484"/>
        <v>NO SIGNIFICATIVO</v>
      </c>
      <c r="AJ302" s="5" t="s">
        <v>441</v>
      </c>
      <c r="AK302" s="99" t="s">
        <v>382</v>
      </c>
      <c r="AN302" s="71"/>
    </row>
    <row r="303" spans="1:40" ht="356.25">
      <c r="A303" s="97"/>
      <c r="B303" s="231"/>
      <c r="C303" s="231"/>
      <c r="D303" s="231"/>
      <c r="E303" s="232"/>
      <c r="F303" s="232"/>
      <c r="G303" s="63">
        <v>67</v>
      </c>
      <c r="H303" s="64" t="str">
        <f t="shared" si="502"/>
        <v>Usar equipos defectuoso</v>
      </c>
      <c r="I303" s="64" t="str">
        <f t="shared" si="503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03" s="64" t="str">
        <f t="shared" si="504"/>
        <v>1er Auxilio, lesion leve, lesion moderada, lesion incapacitante, fatalidad</v>
      </c>
      <c r="K303" s="78">
        <v>2</v>
      </c>
      <c r="L303" s="78" t="s">
        <v>31</v>
      </c>
      <c r="M303" s="115">
        <f t="shared" si="439"/>
        <v>8</v>
      </c>
      <c r="N303" s="65" t="str">
        <f t="shared" si="505"/>
        <v>Alto</v>
      </c>
      <c r="O303" s="66"/>
      <c r="P303" s="5" t="str">
        <f t="shared" si="506"/>
        <v/>
      </c>
      <c r="Q303" s="66"/>
      <c r="R303" s="5" t="str">
        <f t="shared" si="507"/>
        <v/>
      </c>
      <c r="S303" s="67" t="s">
        <v>309</v>
      </c>
      <c r="T303" s="5">
        <f t="shared" si="508"/>
        <v>0.65</v>
      </c>
      <c r="U303" s="68" t="s">
        <v>397</v>
      </c>
      <c r="V303" s="5">
        <f t="shared" si="509"/>
        <v>0.55000000000000004</v>
      </c>
      <c r="W303" s="5">
        <f t="shared" si="510"/>
        <v>11</v>
      </c>
      <c r="X303" s="5">
        <f t="shared" si="511"/>
        <v>0.55000000000000004</v>
      </c>
      <c r="Y303" s="69" t="s">
        <v>240</v>
      </c>
      <c r="Z303" s="5">
        <f t="shared" si="512"/>
        <v>0.2</v>
      </c>
      <c r="AA303" s="5">
        <f t="shared" si="513"/>
        <v>13</v>
      </c>
      <c r="AB303" s="5">
        <f t="shared" si="514"/>
        <v>0.2</v>
      </c>
      <c r="AC303" s="5">
        <f t="shared" si="411"/>
        <v>18</v>
      </c>
      <c r="AD303" s="5">
        <v>16</v>
      </c>
      <c r="AE303" s="70">
        <f t="shared" si="482"/>
        <v>16</v>
      </c>
      <c r="AF303" s="5" t="str">
        <f t="shared" si="485"/>
        <v>4A</v>
      </c>
      <c r="AG303" s="66">
        <f t="shared" si="483"/>
        <v>10</v>
      </c>
      <c r="AH303" s="65" t="str">
        <f t="shared" si="481"/>
        <v>Medio</v>
      </c>
      <c r="AI303" s="5" t="str">
        <f t="shared" si="484"/>
        <v>SIGNIFICATIVO</v>
      </c>
      <c r="AJ303" s="5" t="s">
        <v>441</v>
      </c>
      <c r="AK303" s="99" t="s">
        <v>382</v>
      </c>
      <c r="AN303" s="71"/>
    </row>
    <row r="304" spans="1:40" ht="327.75">
      <c r="A304" s="97"/>
      <c r="B304" s="231"/>
      <c r="C304" s="231"/>
      <c r="D304" s="231"/>
      <c r="E304" s="232"/>
      <c r="F304" s="232"/>
      <c r="G304" s="63">
        <v>41</v>
      </c>
      <c r="H304" s="64" t="str">
        <f t="shared" si="322"/>
        <v>Rocas inestables / talud inestable</v>
      </c>
      <c r="I304" s="64" t="str">
        <f t="shared" si="323"/>
        <v>Caída de rocas; derrumbes, desplomes</v>
      </c>
      <c r="J304" s="64" t="str">
        <f t="shared" si="324"/>
        <v>1er Auxilio, lesion leve, lesion moderada, lesion incapacitante, fatalidad</v>
      </c>
      <c r="K304" s="78">
        <v>2</v>
      </c>
      <c r="L304" s="78" t="s">
        <v>38</v>
      </c>
      <c r="M304" s="115">
        <f t="shared" si="439"/>
        <v>5</v>
      </c>
      <c r="N304" s="65" t="str">
        <f t="shared" si="440"/>
        <v>Alto</v>
      </c>
      <c r="O304" s="66"/>
      <c r="P304" s="5" t="str">
        <f t="shared" si="441"/>
        <v/>
      </c>
      <c r="Q304" s="66"/>
      <c r="R304" s="5" t="str">
        <f t="shared" si="442"/>
        <v/>
      </c>
      <c r="S304" s="67" t="s">
        <v>339</v>
      </c>
      <c r="T304" s="5">
        <f t="shared" si="443"/>
        <v>0.65</v>
      </c>
      <c r="U304" s="68" t="s">
        <v>412</v>
      </c>
      <c r="V304" s="5">
        <f t="shared" si="444"/>
        <v>0.55000000000000004</v>
      </c>
      <c r="W304" s="5">
        <f t="shared" si="451"/>
        <v>11</v>
      </c>
      <c r="X304" s="5">
        <f t="shared" si="452"/>
        <v>0.55000000000000004</v>
      </c>
      <c r="Y304" s="69" t="s">
        <v>240</v>
      </c>
      <c r="Z304" s="5">
        <f t="shared" si="447"/>
        <v>0.2</v>
      </c>
      <c r="AA304" s="5">
        <f t="shared" si="448"/>
        <v>13</v>
      </c>
      <c r="AB304" s="5">
        <f t="shared" si="449"/>
        <v>0.2</v>
      </c>
      <c r="AC304" s="5">
        <f t="shared" si="411"/>
        <v>21</v>
      </c>
      <c r="AD304" s="5">
        <f t="shared" si="453"/>
        <v>1</v>
      </c>
      <c r="AE304" s="70">
        <f t="shared" si="482"/>
        <v>1</v>
      </c>
      <c r="AF304" s="5" t="str">
        <f t="shared" si="485"/>
        <v>5E</v>
      </c>
      <c r="AG304" s="66">
        <f t="shared" si="483"/>
        <v>25</v>
      </c>
      <c r="AH304" s="65" t="str">
        <f t="shared" si="481"/>
        <v>Bajo</v>
      </c>
      <c r="AI304" s="5" t="str">
        <f t="shared" si="484"/>
        <v>SIGNIFICATIVO</v>
      </c>
      <c r="AJ304" s="5" t="s">
        <v>441</v>
      </c>
      <c r="AK304" s="99" t="s">
        <v>382</v>
      </c>
      <c r="AN304" s="71"/>
    </row>
    <row r="305" spans="1:40" ht="370.5">
      <c r="A305" s="97"/>
      <c r="B305" s="231"/>
      <c r="C305" s="231"/>
      <c r="D305" s="231"/>
      <c r="E305" s="232"/>
      <c r="F305" s="232"/>
      <c r="G305" s="63">
        <v>2</v>
      </c>
      <c r="H305" s="64" t="str">
        <f t="shared" si="322"/>
        <v>Iluminación deficiente ó excesiva</v>
      </c>
      <c r="I305" s="64" t="str">
        <f t="shared" si="323"/>
        <v>Exposición a iluminación Deficiente o excesiva (Deslumbramiento)</v>
      </c>
      <c r="J305" s="64" t="str">
        <f t="shared" si="324"/>
        <v>Posible enfermedad No Ocupacional, posible enfermedad ocupacional</v>
      </c>
      <c r="K305" s="78">
        <v>3</v>
      </c>
      <c r="L305" s="78" t="s">
        <v>31</v>
      </c>
      <c r="M305" s="78">
        <f t="shared" si="439"/>
        <v>13</v>
      </c>
      <c r="N305" s="65" t="str">
        <f t="shared" si="440"/>
        <v>Medio</v>
      </c>
      <c r="O305" s="66"/>
      <c r="P305" s="5" t="str">
        <f t="shared" si="441"/>
        <v/>
      </c>
      <c r="Q305" s="66"/>
      <c r="R305" s="5" t="str">
        <f t="shared" si="442"/>
        <v/>
      </c>
      <c r="S305" s="67" t="s">
        <v>303</v>
      </c>
      <c r="T305" s="5">
        <f t="shared" si="443"/>
        <v>0.65</v>
      </c>
      <c r="U305" s="68" t="s">
        <v>400</v>
      </c>
      <c r="V305" s="5">
        <f t="shared" si="444"/>
        <v>0.55000000000000004</v>
      </c>
      <c r="W305" s="5">
        <f t="shared" si="451"/>
        <v>11</v>
      </c>
      <c r="X305" s="5">
        <f t="shared" si="452"/>
        <v>0.55000000000000004</v>
      </c>
      <c r="Y305" s="69" t="s">
        <v>240</v>
      </c>
      <c r="Z305" s="5">
        <f t="shared" si="447"/>
        <v>0.2</v>
      </c>
      <c r="AA305" s="5">
        <f t="shared" si="448"/>
        <v>13</v>
      </c>
      <c r="AB305" s="5">
        <f t="shared" si="449"/>
        <v>0.2</v>
      </c>
      <c r="AC305" s="5">
        <f t="shared" si="411"/>
        <v>13</v>
      </c>
      <c r="AD305" s="5">
        <f t="shared" si="453"/>
        <v>1</v>
      </c>
      <c r="AE305" s="70">
        <f t="shared" si="482"/>
        <v>1</v>
      </c>
      <c r="AF305" s="5" t="str">
        <f t="shared" si="485"/>
        <v>5E</v>
      </c>
      <c r="AG305" s="66">
        <f t="shared" si="483"/>
        <v>25</v>
      </c>
      <c r="AH305" s="65" t="str">
        <f t="shared" si="481"/>
        <v>Bajo</v>
      </c>
      <c r="AI305" s="5" t="str">
        <f t="shared" si="484"/>
        <v>NO SIGNIFICATIVO</v>
      </c>
      <c r="AJ305" s="5" t="s">
        <v>441</v>
      </c>
      <c r="AK305" s="99" t="s">
        <v>382</v>
      </c>
      <c r="AN305" s="71"/>
    </row>
    <row r="306" spans="1:40" ht="356.25">
      <c r="A306" s="97"/>
      <c r="B306" s="230">
        <v>6</v>
      </c>
      <c r="C306" s="230" t="s">
        <v>252</v>
      </c>
      <c r="D306" s="230" t="s">
        <v>252</v>
      </c>
      <c r="E306" s="229" t="s">
        <v>319</v>
      </c>
      <c r="F306" s="229" t="s">
        <v>345</v>
      </c>
      <c r="G306" s="63">
        <v>41</v>
      </c>
      <c r="H306" s="64" t="str">
        <f t="shared" si="322"/>
        <v>Rocas inestables / talud inestable</v>
      </c>
      <c r="I306" s="64" t="str">
        <f t="shared" si="323"/>
        <v>Caída de rocas; derrumbes, desplomes</v>
      </c>
      <c r="J306" s="64" t="str">
        <f t="shared" si="324"/>
        <v>1er Auxilio, lesion leve, lesion moderada, lesion incapacitante, fatalidad</v>
      </c>
      <c r="K306" s="78">
        <v>2</v>
      </c>
      <c r="L306" s="78" t="s">
        <v>38</v>
      </c>
      <c r="M306" s="115">
        <f t="shared" si="439"/>
        <v>5</v>
      </c>
      <c r="N306" s="65" t="str">
        <f t="shared" si="440"/>
        <v>Alto</v>
      </c>
      <c r="O306" s="66"/>
      <c r="P306" s="5" t="str">
        <f t="shared" si="441"/>
        <v/>
      </c>
      <c r="Q306" s="66"/>
      <c r="R306" s="5" t="str">
        <f t="shared" si="442"/>
        <v/>
      </c>
      <c r="S306" s="67" t="s">
        <v>339</v>
      </c>
      <c r="T306" s="5">
        <f t="shared" si="443"/>
        <v>0.65</v>
      </c>
      <c r="U306" s="68" t="s">
        <v>413</v>
      </c>
      <c r="V306" s="5">
        <f t="shared" si="444"/>
        <v>0.55000000000000004</v>
      </c>
      <c r="W306" s="5">
        <f t="shared" si="451"/>
        <v>11</v>
      </c>
      <c r="X306" s="5">
        <f t="shared" si="452"/>
        <v>0.55000000000000004</v>
      </c>
      <c r="Y306" s="69" t="s">
        <v>344</v>
      </c>
      <c r="Z306" s="5">
        <f t="shared" si="447"/>
        <v>0.2</v>
      </c>
      <c r="AA306" s="5">
        <f t="shared" si="448"/>
        <v>13</v>
      </c>
      <c r="AB306" s="5">
        <f t="shared" si="449"/>
        <v>0.2</v>
      </c>
      <c r="AC306" s="5">
        <f t="shared" si="411"/>
        <v>21</v>
      </c>
      <c r="AD306" s="5">
        <f t="shared" si="453"/>
        <v>1</v>
      </c>
      <c r="AE306" s="70">
        <f t="shared" si="482"/>
        <v>1</v>
      </c>
      <c r="AF306" s="5" t="str">
        <f t="shared" si="485"/>
        <v>5E</v>
      </c>
      <c r="AG306" s="66">
        <f t="shared" si="483"/>
        <v>25</v>
      </c>
      <c r="AH306" s="65" t="str">
        <f t="shared" si="481"/>
        <v>Bajo</v>
      </c>
      <c r="AI306" s="5" t="str">
        <f t="shared" si="484"/>
        <v>SIGNIFICATIVO</v>
      </c>
      <c r="AJ306" s="5" t="s">
        <v>441</v>
      </c>
      <c r="AK306" s="99" t="s">
        <v>382</v>
      </c>
      <c r="AN306" s="71"/>
    </row>
    <row r="307" spans="1:40" ht="356.25">
      <c r="A307" s="97"/>
      <c r="B307" s="230"/>
      <c r="C307" s="230"/>
      <c r="D307" s="230"/>
      <c r="E307" s="229"/>
      <c r="F307" s="229"/>
      <c r="G307" s="63">
        <v>10</v>
      </c>
      <c r="H307" s="64" t="str">
        <f t="shared" si="322"/>
        <v>Vapores/gases/humos/Neblina</v>
      </c>
      <c r="I307" s="64" t="str">
        <f t="shared" si="323"/>
        <v>Inhalación de sustancias o agentes dañinos</v>
      </c>
      <c r="J307" s="64" t="str">
        <f t="shared" si="324"/>
        <v>1er Auxilio, fatalidad, posible enfermedad no ocupacional, posible enfermedad ocupacional</v>
      </c>
      <c r="K307" s="78">
        <v>2</v>
      </c>
      <c r="L307" s="78" t="s">
        <v>31</v>
      </c>
      <c r="M307" s="115">
        <f t="shared" si="439"/>
        <v>8</v>
      </c>
      <c r="N307" s="65" t="str">
        <f t="shared" si="440"/>
        <v>Alto</v>
      </c>
      <c r="O307" s="66"/>
      <c r="P307" s="5" t="str">
        <f t="shared" si="441"/>
        <v/>
      </c>
      <c r="Q307" s="66"/>
      <c r="R307" s="5" t="str">
        <f t="shared" si="442"/>
        <v/>
      </c>
      <c r="S307" s="67" t="s">
        <v>322</v>
      </c>
      <c r="T307" s="5">
        <f t="shared" si="443"/>
        <v>0.65</v>
      </c>
      <c r="U307" s="68" t="s">
        <v>413</v>
      </c>
      <c r="V307" s="5">
        <f t="shared" si="444"/>
        <v>0.55000000000000004</v>
      </c>
      <c r="W307" s="5">
        <f t="shared" si="451"/>
        <v>11</v>
      </c>
      <c r="X307" s="5">
        <f t="shared" si="452"/>
        <v>0.55000000000000004</v>
      </c>
      <c r="Y307" s="69" t="s">
        <v>344</v>
      </c>
      <c r="Z307" s="5">
        <f t="shared" si="447"/>
        <v>0.2</v>
      </c>
      <c r="AA307" s="5">
        <f t="shared" si="448"/>
        <v>13</v>
      </c>
      <c r="AB307" s="5">
        <f t="shared" si="449"/>
        <v>0.2</v>
      </c>
      <c r="AC307" s="5">
        <f t="shared" si="411"/>
        <v>18</v>
      </c>
      <c r="AD307" s="5">
        <f t="shared" si="453"/>
        <v>1</v>
      </c>
      <c r="AE307" s="70">
        <f t="shared" si="482"/>
        <v>1</v>
      </c>
      <c r="AF307" s="5" t="str">
        <f t="shared" si="485"/>
        <v>5E</v>
      </c>
      <c r="AG307" s="66">
        <f t="shared" si="483"/>
        <v>25</v>
      </c>
      <c r="AH307" s="65" t="str">
        <f t="shared" si="481"/>
        <v>Bajo</v>
      </c>
      <c r="AI307" s="5" t="str">
        <f t="shared" si="484"/>
        <v>SIGNIFICATIVO</v>
      </c>
      <c r="AJ307" s="5" t="s">
        <v>441</v>
      </c>
      <c r="AK307" s="99" t="s">
        <v>382</v>
      </c>
      <c r="AN307" s="71"/>
    </row>
    <row r="308" spans="1:40" ht="356.25">
      <c r="A308" s="97"/>
      <c r="B308" s="230"/>
      <c r="C308" s="230"/>
      <c r="D308" s="230"/>
      <c r="E308" s="229"/>
      <c r="F308" s="229"/>
      <c r="G308" s="63">
        <v>5</v>
      </c>
      <c r="H308" s="64" t="str">
        <f t="shared" si="322"/>
        <v>Ruido</v>
      </c>
      <c r="I308" s="64" t="str">
        <f t="shared" si="323"/>
        <v>Exposición a Ruido</v>
      </c>
      <c r="J308" s="64" t="str">
        <f t="shared" si="324"/>
        <v>Posible enfermedad Ocupacional</v>
      </c>
      <c r="K308" s="78">
        <v>3</v>
      </c>
      <c r="L308" s="78" t="s">
        <v>31</v>
      </c>
      <c r="M308" s="78">
        <f t="shared" si="439"/>
        <v>13</v>
      </c>
      <c r="N308" s="65" t="str">
        <f t="shared" si="440"/>
        <v>Medio</v>
      </c>
      <c r="O308" s="66"/>
      <c r="P308" s="5" t="str">
        <f t="shared" si="441"/>
        <v/>
      </c>
      <c r="Q308" s="66"/>
      <c r="R308" s="5" t="str">
        <f t="shared" si="442"/>
        <v/>
      </c>
      <c r="S308" s="67" t="s">
        <v>302</v>
      </c>
      <c r="T308" s="5">
        <f t="shared" si="443"/>
        <v>0.65</v>
      </c>
      <c r="U308" s="68" t="s">
        <v>398</v>
      </c>
      <c r="V308" s="5">
        <f t="shared" si="444"/>
        <v>0.55000000000000004</v>
      </c>
      <c r="W308" s="5">
        <f t="shared" si="451"/>
        <v>11</v>
      </c>
      <c r="X308" s="5">
        <f t="shared" si="452"/>
        <v>0.55000000000000004</v>
      </c>
      <c r="Y308" s="69" t="s">
        <v>344</v>
      </c>
      <c r="Z308" s="5">
        <f t="shared" si="447"/>
        <v>0.2</v>
      </c>
      <c r="AA308" s="5">
        <f t="shared" si="448"/>
        <v>13</v>
      </c>
      <c r="AB308" s="5">
        <f t="shared" si="449"/>
        <v>0.2</v>
      </c>
      <c r="AC308" s="5">
        <f t="shared" si="411"/>
        <v>13</v>
      </c>
      <c r="AD308" s="5">
        <f t="shared" si="453"/>
        <v>1</v>
      </c>
      <c r="AE308" s="70">
        <f t="shared" si="482"/>
        <v>1</v>
      </c>
      <c r="AF308" s="5" t="str">
        <f t="shared" si="485"/>
        <v>5E</v>
      </c>
      <c r="AG308" s="66">
        <f t="shared" si="483"/>
        <v>25</v>
      </c>
      <c r="AH308" s="65" t="str">
        <f t="shared" si="481"/>
        <v>Bajo</v>
      </c>
      <c r="AI308" s="5" t="str">
        <f t="shared" si="484"/>
        <v>NO SIGNIFICATIVO</v>
      </c>
      <c r="AJ308" s="5" t="s">
        <v>441</v>
      </c>
      <c r="AK308" s="99" t="s">
        <v>382</v>
      </c>
      <c r="AN308" s="71"/>
    </row>
    <row r="309" spans="1:40" ht="384.75">
      <c r="A309" s="97"/>
      <c r="B309" s="230"/>
      <c r="C309" s="230"/>
      <c r="D309" s="230"/>
      <c r="E309" s="229"/>
      <c r="F309" s="229"/>
      <c r="G309" s="63">
        <v>8</v>
      </c>
      <c r="H309" s="64" t="str">
        <f t="shared" si="322"/>
        <v>Polvo /Material Particulado)</v>
      </c>
      <c r="I309" s="64" t="str">
        <f t="shared" si="323"/>
        <v>Inhalación de Polvo /Material Particulado), Contacto de la Vista con sustancias o agentes dañinos.</v>
      </c>
      <c r="J309" s="64" t="str">
        <f t="shared" si="324"/>
        <v>1er Auxilio, lesion leve, lesion moderada, posible enfermedad no ocupacional, posible enfermedad ocupacional</v>
      </c>
      <c r="K309" s="78">
        <v>3</v>
      </c>
      <c r="L309" s="78" t="s">
        <v>31</v>
      </c>
      <c r="M309" s="78">
        <f t="shared" si="439"/>
        <v>13</v>
      </c>
      <c r="N309" s="65" t="str">
        <f t="shared" si="440"/>
        <v>Medio</v>
      </c>
      <c r="O309" s="66"/>
      <c r="P309" s="5" t="str">
        <f t="shared" si="441"/>
        <v/>
      </c>
      <c r="Q309" s="66"/>
      <c r="R309" s="5" t="str">
        <f t="shared" si="442"/>
        <v/>
      </c>
      <c r="S309" s="67" t="s">
        <v>350</v>
      </c>
      <c r="T309" s="5">
        <f t="shared" si="443"/>
        <v>0.65</v>
      </c>
      <c r="U309" s="68" t="s">
        <v>396</v>
      </c>
      <c r="V309" s="5">
        <f t="shared" si="444"/>
        <v>0.55000000000000004</v>
      </c>
      <c r="W309" s="5">
        <f t="shared" si="451"/>
        <v>11</v>
      </c>
      <c r="X309" s="5">
        <f t="shared" si="452"/>
        <v>0.55000000000000004</v>
      </c>
      <c r="Y309" s="69" t="s">
        <v>344</v>
      </c>
      <c r="Z309" s="5">
        <f t="shared" si="447"/>
        <v>0.2</v>
      </c>
      <c r="AA309" s="5">
        <f t="shared" si="448"/>
        <v>13</v>
      </c>
      <c r="AB309" s="5">
        <f t="shared" si="449"/>
        <v>0.2</v>
      </c>
      <c r="AC309" s="5">
        <f t="shared" si="411"/>
        <v>13</v>
      </c>
      <c r="AD309" s="5">
        <f t="shared" si="453"/>
        <v>1</v>
      </c>
      <c r="AE309" s="70">
        <f t="shared" si="482"/>
        <v>1</v>
      </c>
      <c r="AF309" s="5" t="str">
        <f t="shared" si="485"/>
        <v>5E</v>
      </c>
      <c r="AG309" s="66">
        <f t="shared" si="483"/>
        <v>25</v>
      </c>
      <c r="AH309" s="65" t="str">
        <f t="shared" si="481"/>
        <v>Bajo</v>
      </c>
      <c r="AI309" s="5" t="str">
        <f t="shared" si="484"/>
        <v>NO SIGNIFICATIVO</v>
      </c>
      <c r="AJ309" s="5" t="s">
        <v>441</v>
      </c>
      <c r="AK309" s="99" t="s">
        <v>382</v>
      </c>
      <c r="AN309" s="71"/>
    </row>
    <row r="310" spans="1:40" ht="356.25">
      <c r="A310" s="97"/>
      <c r="B310" s="230"/>
      <c r="C310" s="230"/>
      <c r="D310" s="230"/>
      <c r="E310" s="229"/>
      <c r="F310" s="229"/>
      <c r="G310" s="63">
        <v>39</v>
      </c>
      <c r="H310" s="64" t="str">
        <f t="shared" si="322"/>
        <v>Orden y limpieza deficiente/Desorden</v>
      </c>
      <c r="I310" s="64" t="str">
        <f t="shared" si="323"/>
        <v>Caída al mismo nivel</v>
      </c>
      <c r="J310" s="64" t="str">
        <f t="shared" si="324"/>
        <v>1er Auxilio, lesion leve, lesion moderada.</v>
      </c>
      <c r="K310" s="78">
        <v>3</v>
      </c>
      <c r="L310" s="78" t="s">
        <v>31</v>
      </c>
      <c r="M310" s="78">
        <f t="shared" si="439"/>
        <v>13</v>
      </c>
      <c r="N310" s="65" t="str">
        <f t="shared" si="440"/>
        <v>Medio</v>
      </c>
      <c r="O310" s="66"/>
      <c r="P310" s="5" t="str">
        <f t="shared" si="441"/>
        <v/>
      </c>
      <c r="Q310" s="66"/>
      <c r="R310" s="5" t="str">
        <f t="shared" si="442"/>
        <v/>
      </c>
      <c r="S310" s="67"/>
      <c r="T310" s="5" t="str">
        <f t="shared" si="443"/>
        <v/>
      </c>
      <c r="U310" s="68" t="s">
        <v>413</v>
      </c>
      <c r="V310" s="5">
        <f t="shared" si="444"/>
        <v>0.55000000000000004</v>
      </c>
      <c r="W310" s="5">
        <f t="shared" si="451"/>
        <v>11</v>
      </c>
      <c r="X310" s="5">
        <f t="shared" si="452"/>
        <v>0.55000000000000004</v>
      </c>
      <c r="Y310" s="69" t="s">
        <v>344</v>
      </c>
      <c r="Z310" s="5">
        <f t="shared" si="447"/>
        <v>0.2</v>
      </c>
      <c r="AA310" s="5">
        <f t="shared" si="448"/>
        <v>13</v>
      </c>
      <c r="AB310" s="5">
        <f t="shared" si="449"/>
        <v>0.2</v>
      </c>
      <c r="AC310" s="5">
        <f t="shared" si="411"/>
        <v>13</v>
      </c>
      <c r="AD310" s="5">
        <f t="shared" si="453"/>
        <v>5</v>
      </c>
      <c r="AE310" s="70">
        <f t="shared" si="482"/>
        <v>5</v>
      </c>
      <c r="AF310" s="5" t="str">
        <f t="shared" si="485"/>
        <v>4D</v>
      </c>
      <c r="AG310" s="66">
        <f t="shared" si="483"/>
        <v>21</v>
      </c>
      <c r="AH310" s="65" t="str">
        <f t="shared" si="481"/>
        <v>Bajo</v>
      </c>
      <c r="AI310" s="5" t="str">
        <f t="shared" si="484"/>
        <v>NO SIGNIFICATIVO</v>
      </c>
      <c r="AJ310" s="5" t="s">
        <v>441</v>
      </c>
      <c r="AK310" s="99" t="s">
        <v>382</v>
      </c>
      <c r="AN310" s="71"/>
    </row>
    <row r="311" spans="1:40" ht="356.25">
      <c r="A311" s="97"/>
      <c r="B311" s="230"/>
      <c r="C311" s="230"/>
      <c r="D311" s="230"/>
      <c r="E311" s="229"/>
      <c r="F311" s="229"/>
      <c r="G311" s="63">
        <v>23</v>
      </c>
      <c r="H311" s="64" t="str">
        <f t="shared" si="322"/>
        <v>Fluidos a Presión, Equipo Presurizado</v>
      </c>
      <c r="I311" s="64" t="str">
        <f t="shared" si="323"/>
        <v>Golpeado por fluidos a presión</v>
      </c>
      <c r="J311" s="64" t="str">
        <f t="shared" si="324"/>
        <v>1er Auxilio, lesion leve, lesion moderada, lesion incapacitante, fatalidad</v>
      </c>
      <c r="K311" s="78">
        <v>2</v>
      </c>
      <c r="L311" s="78" t="s">
        <v>31</v>
      </c>
      <c r="M311" s="115">
        <f t="shared" si="439"/>
        <v>8</v>
      </c>
      <c r="N311" s="65" t="str">
        <f t="shared" si="440"/>
        <v>Alto</v>
      </c>
      <c r="O311" s="66"/>
      <c r="P311" s="5" t="str">
        <f t="shared" si="441"/>
        <v/>
      </c>
      <c r="Q311" s="66"/>
      <c r="R311" s="5" t="str">
        <f t="shared" si="442"/>
        <v/>
      </c>
      <c r="S311" s="116" t="s">
        <v>388</v>
      </c>
      <c r="T311" s="5">
        <f t="shared" si="443"/>
        <v>0.65</v>
      </c>
      <c r="U311" s="68" t="s">
        <v>413</v>
      </c>
      <c r="V311" s="5">
        <f t="shared" si="444"/>
        <v>0.55000000000000004</v>
      </c>
      <c r="W311" s="5">
        <f t="shared" si="451"/>
        <v>11</v>
      </c>
      <c r="X311" s="5">
        <f t="shared" si="452"/>
        <v>0.55000000000000004</v>
      </c>
      <c r="Y311" s="69" t="s">
        <v>344</v>
      </c>
      <c r="Z311" s="5">
        <f t="shared" si="447"/>
        <v>0.2</v>
      </c>
      <c r="AA311" s="5">
        <f t="shared" si="448"/>
        <v>13</v>
      </c>
      <c r="AB311" s="5">
        <f t="shared" si="449"/>
        <v>0.2</v>
      </c>
      <c r="AC311" s="5">
        <f t="shared" si="411"/>
        <v>18</v>
      </c>
      <c r="AD311" s="5">
        <f t="shared" si="453"/>
        <v>1</v>
      </c>
      <c r="AE311" s="70">
        <f t="shared" si="482"/>
        <v>1</v>
      </c>
      <c r="AF311" s="5" t="str">
        <f t="shared" si="485"/>
        <v>5E</v>
      </c>
      <c r="AG311" s="66">
        <f t="shared" si="483"/>
        <v>25</v>
      </c>
      <c r="AH311" s="65" t="str">
        <f t="shared" si="481"/>
        <v>Bajo</v>
      </c>
      <c r="AI311" s="5" t="str">
        <f t="shared" si="484"/>
        <v>SIGNIFICATIVO</v>
      </c>
      <c r="AJ311" s="5" t="s">
        <v>441</v>
      </c>
      <c r="AK311" s="99" t="s">
        <v>382</v>
      </c>
      <c r="AN311" s="71"/>
    </row>
    <row r="312" spans="1:40" ht="356.25">
      <c r="A312" s="97"/>
      <c r="B312" s="230"/>
      <c r="C312" s="230"/>
      <c r="D312" s="230"/>
      <c r="E312" s="229"/>
      <c r="F312" s="229"/>
      <c r="G312" s="63">
        <v>33</v>
      </c>
      <c r="H312" s="64" t="str">
        <f t="shared" si="322"/>
        <v xml:space="preserve">Vehículo/equipo Motorizado en Movimiento </v>
      </c>
      <c r="I312" s="64" t="str">
        <f t="shared" si="323"/>
        <v>Atropellamiento - Accidente Vehicular</v>
      </c>
      <c r="J312" s="64" t="str">
        <f t="shared" si="324"/>
        <v>1er Auxilio, lesion leve, lesion moderada, lesion incapacitante, fatalidad</v>
      </c>
      <c r="K312" s="78">
        <v>2</v>
      </c>
      <c r="L312" s="78" t="s">
        <v>31</v>
      </c>
      <c r="M312" s="115">
        <f t="shared" si="439"/>
        <v>8</v>
      </c>
      <c r="N312" s="65" t="str">
        <f t="shared" si="440"/>
        <v>Alto</v>
      </c>
      <c r="O312" s="66"/>
      <c r="P312" s="5" t="str">
        <f t="shared" si="441"/>
        <v/>
      </c>
      <c r="Q312" s="66"/>
      <c r="R312" s="5" t="str">
        <f t="shared" si="442"/>
        <v/>
      </c>
      <c r="S312" s="67" t="s">
        <v>355</v>
      </c>
      <c r="T312" s="5">
        <f t="shared" si="443"/>
        <v>0.65</v>
      </c>
      <c r="U312" s="68" t="s">
        <v>413</v>
      </c>
      <c r="V312" s="5">
        <f t="shared" si="444"/>
        <v>0.55000000000000004</v>
      </c>
      <c r="W312" s="5">
        <f t="shared" si="451"/>
        <v>11</v>
      </c>
      <c r="X312" s="5">
        <f t="shared" si="452"/>
        <v>0.55000000000000004</v>
      </c>
      <c r="Y312" s="69" t="s">
        <v>344</v>
      </c>
      <c r="Z312" s="5">
        <f t="shared" si="447"/>
        <v>0.2</v>
      </c>
      <c r="AA312" s="5">
        <f t="shared" si="448"/>
        <v>13</v>
      </c>
      <c r="AB312" s="5">
        <f t="shared" si="449"/>
        <v>0.2</v>
      </c>
      <c r="AC312" s="5">
        <f t="shared" ref="AC312:AC375" si="523">IF(K312="","",IF(L312="","",VLOOKUP(CONCATENATE(K312,L312),$AY$3:$AZ$51,2,FALSE)))</f>
        <v>18</v>
      </c>
      <c r="AD312" s="5">
        <f t="shared" si="453"/>
        <v>1</v>
      </c>
      <c r="AE312" s="70">
        <f t="shared" si="482"/>
        <v>1</v>
      </c>
      <c r="AF312" s="5" t="str">
        <f t="shared" si="485"/>
        <v>5E</v>
      </c>
      <c r="AG312" s="66">
        <f t="shared" si="483"/>
        <v>25</v>
      </c>
      <c r="AH312" s="65" t="str">
        <f t="shared" si="481"/>
        <v>Bajo</v>
      </c>
      <c r="AI312" s="5" t="str">
        <f t="shared" si="484"/>
        <v>SIGNIFICATIVO</v>
      </c>
      <c r="AJ312" s="5" t="s">
        <v>441</v>
      </c>
      <c r="AK312" s="99" t="s">
        <v>382</v>
      </c>
      <c r="AN312" s="71"/>
    </row>
    <row r="313" spans="1:40" ht="356.25">
      <c r="A313" s="97"/>
      <c r="B313" s="230"/>
      <c r="C313" s="230"/>
      <c r="D313" s="230"/>
      <c r="E313" s="229"/>
      <c r="F313" s="229"/>
      <c r="G313" s="63">
        <v>50</v>
      </c>
      <c r="H313" s="64" t="str">
        <f t="shared" si="322"/>
        <v>Equipos o instalaciones eléctricas energizadas</v>
      </c>
      <c r="I313" s="64" t="str">
        <f t="shared" si="323"/>
        <v>Contacto directo / indirecto / inducción con energía eléctrica</v>
      </c>
      <c r="J313" s="64" t="str">
        <f t="shared" si="324"/>
        <v>1er Auxilio, lesion leve, lesion moderada, posible enfermedad ocupacional, fatalidad</v>
      </c>
      <c r="K313" s="78">
        <v>2</v>
      </c>
      <c r="L313" s="78" t="s">
        <v>31</v>
      </c>
      <c r="M313" s="115">
        <f t="shared" si="439"/>
        <v>8</v>
      </c>
      <c r="N313" s="65" t="str">
        <f t="shared" si="440"/>
        <v>Alto</v>
      </c>
      <c r="O313" s="66"/>
      <c r="P313" s="5" t="str">
        <f t="shared" si="441"/>
        <v/>
      </c>
      <c r="Q313" s="66"/>
      <c r="R313" s="5" t="str">
        <f t="shared" si="442"/>
        <v/>
      </c>
      <c r="S313" s="67" t="s">
        <v>360</v>
      </c>
      <c r="T313" s="5">
        <f t="shared" si="443"/>
        <v>0.65</v>
      </c>
      <c r="U313" s="68" t="s">
        <v>413</v>
      </c>
      <c r="V313" s="5">
        <f t="shared" si="444"/>
        <v>0.55000000000000004</v>
      </c>
      <c r="W313" s="5">
        <f t="shared" si="451"/>
        <v>11</v>
      </c>
      <c r="X313" s="5">
        <f t="shared" si="452"/>
        <v>0.55000000000000004</v>
      </c>
      <c r="Y313" s="69" t="s">
        <v>344</v>
      </c>
      <c r="Z313" s="5">
        <f t="shared" si="447"/>
        <v>0.2</v>
      </c>
      <c r="AA313" s="5">
        <f t="shared" si="448"/>
        <v>13</v>
      </c>
      <c r="AB313" s="5">
        <f t="shared" si="449"/>
        <v>0.2</v>
      </c>
      <c r="AC313" s="5">
        <f t="shared" si="523"/>
        <v>18</v>
      </c>
      <c r="AD313" s="5">
        <f t="shared" si="453"/>
        <v>1</v>
      </c>
      <c r="AE313" s="70">
        <f t="shared" si="482"/>
        <v>1</v>
      </c>
      <c r="AF313" s="5" t="str">
        <f t="shared" si="485"/>
        <v>5E</v>
      </c>
      <c r="AG313" s="66">
        <f t="shared" si="483"/>
        <v>25</v>
      </c>
      <c r="AH313" s="65" t="str">
        <f t="shared" si="481"/>
        <v>Bajo</v>
      </c>
      <c r="AI313" s="5" t="str">
        <f t="shared" si="484"/>
        <v>SIGNIFICATIVO</v>
      </c>
      <c r="AJ313" s="5" t="s">
        <v>441</v>
      </c>
      <c r="AK313" s="99" t="s">
        <v>382</v>
      </c>
      <c r="AN313" s="71"/>
    </row>
    <row r="314" spans="1:40" ht="356.25">
      <c r="A314" s="97"/>
      <c r="B314" s="230"/>
      <c r="C314" s="230"/>
      <c r="D314" s="230"/>
      <c r="E314" s="229"/>
      <c r="F314" s="229"/>
      <c r="G314" s="63">
        <v>26</v>
      </c>
      <c r="H314" s="64" t="str">
        <f t="shared" ref="H314:H375" si="524">VLOOKUP(G314,PELIGRO,3,0)</f>
        <v>Maquinarias o equipos/Partes en movimiento</v>
      </c>
      <c r="I314" s="64" t="str">
        <f t="shared" ref="I314:I375" si="525">VLOOKUP(G314,PELIGRO,5,0)</f>
        <v>Atrapado (por pieza en movimiento)</v>
      </c>
      <c r="J314" s="64" t="str">
        <f t="shared" ref="J314:J375" si="526">VLOOKUP(G314,PELIGRO,7,0)</f>
        <v>1er Auxilio, lesion leve, lesion moderada, lesion incapacitante, fatalidad</v>
      </c>
      <c r="K314" s="78">
        <v>2</v>
      </c>
      <c r="L314" s="78" t="s">
        <v>31</v>
      </c>
      <c r="M314" s="115">
        <f t="shared" si="439"/>
        <v>8</v>
      </c>
      <c r="N314" s="65" t="str">
        <f t="shared" si="440"/>
        <v>Alto</v>
      </c>
      <c r="O314" s="66"/>
      <c r="P314" s="5" t="str">
        <f t="shared" si="441"/>
        <v/>
      </c>
      <c r="Q314" s="66"/>
      <c r="R314" s="5" t="str">
        <f t="shared" si="442"/>
        <v/>
      </c>
      <c r="S314" s="79"/>
      <c r="T314" s="5" t="str">
        <f t="shared" si="443"/>
        <v/>
      </c>
      <c r="U314" s="68" t="s">
        <v>413</v>
      </c>
      <c r="V314" s="5">
        <f t="shared" si="444"/>
        <v>0.55000000000000004</v>
      </c>
      <c r="W314" s="5">
        <f t="shared" si="451"/>
        <v>11</v>
      </c>
      <c r="X314" s="5">
        <f t="shared" si="452"/>
        <v>0.55000000000000004</v>
      </c>
      <c r="Y314" s="69" t="s">
        <v>344</v>
      </c>
      <c r="Z314" s="5">
        <f t="shared" si="447"/>
        <v>0.2</v>
      </c>
      <c r="AA314" s="5">
        <f t="shared" si="448"/>
        <v>13</v>
      </c>
      <c r="AB314" s="5">
        <f t="shared" si="449"/>
        <v>0.2</v>
      </c>
      <c r="AC314" s="5">
        <f t="shared" si="523"/>
        <v>18</v>
      </c>
      <c r="AD314" s="5">
        <f t="shared" si="453"/>
        <v>6</v>
      </c>
      <c r="AE314" s="70">
        <f t="shared" si="482"/>
        <v>6</v>
      </c>
      <c r="AF314" s="5" t="str">
        <f t="shared" si="485"/>
        <v>3E</v>
      </c>
      <c r="AG314" s="66">
        <f t="shared" si="483"/>
        <v>20</v>
      </c>
      <c r="AH314" s="65" t="str">
        <f t="shared" si="481"/>
        <v>Bajo</v>
      </c>
      <c r="AI314" s="5" t="str">
        <f t="shared" si="484"/>
        <v>SIGNIFICATIVO</v>
      </c>
      <c r="AJ314" s="5" t="s">
        <v>441</v>
      </c>
      <c r="AK314" s="99" t="s">
        <v>382</v>
      </c>
      <c r="AN314" s="71"/>
    </row>
    <row r="315" spans="1:40" ht="356.25">
      <c r="A315" s="97"/>
      <c r="B315" s="230"/>
      <c r="C315" s="230"/>
      <c r="D315" s="230"/>
      <c r="E315" s="229"/>
      <c r="F315" s="229"/>
      <c r="G315" s="63">
        <v>25</v>
      </c>
      <c r="H315" s="64" t="str">
        <f t="shared" si="524"/>
        <v>Herramientas manuales y de poder en mal estado</v>
      </c>
      <c r="I315" s="64" t="str">
        <f t="shared" si="525"/>
        <v>Golpeado por caída de Herramientas objetos (anulación), Atrapado (Puntos de pellizco y mordida)</v>
      </c>
      <c r="J315" s="64" t="str">
        <f t="shared" si="526"/>
        <v>1er Auxilio, lesion leve, lesion moderada, lesion incapacitante, fatalidad</v>
      </c>
      <c r="K315" s="78">
        <v>2</v>
      </c>
      <c r="L315" s="78" t="s">
        <v>31</v>
      </c>
      <c r="M315" s="115">
        <f t="shared" si="439"/>
        <v>8</v>
      </c>
      <c r="N315" s="65" t="str">
        <f t="shared" si="440"/>
        <v>Alto</v>
      </c>
      <c r="O315" s="66"/>
      <c r="P315" s="5" t="str">
        <f t="shared" si="441"/>
        <v/>
      </c>
      <c r="Q315" s="66"/>
      <c r="R315" s="5" t="str">
        <f t="shared" si="442"/>
        <v/>
      </c>
      <c r="S315" s="100"/>
      <c r="T315" s="5" t="str">
        <f t="shared" si="443"/>
        <v/>
      </c>
      <c r="U315" s="68" t="s">
        <v>413</v>
      </c>
      <c r="V315" s="5">
        <f t="shared" si="444"/>
        <v>0.55000000000000004</v>
      </c>
      <c r="W315" s="5">
        <f t="shared" si="451"/>
        <v>11</v>
      </c>
      <c r="X315" s="5">
        <f t="shared" si="452"/>
        <v>0.55000000000000004</v>
      </c>
      <c r="Y315" s="69" t="s">
        <v>344</v>
      </c>
      <c r="Z315" s="5">
        <f t="shared" si="447"/>
        <v>0.2</v>
      </c>
      <c r="AA315" s="5">
        <f t="shared" si="448"/>
        <v>13</v>
      </c>
      <c r="AB315" s="5">
        <f t="shared" si="449"/>
        <v>0.2</v>
      </c>
      <c r="AC315" s="5">
        <f t="shared" si="523"/>
        <v>18</v>
      </c>
      <c r="AD315" s="5">
        <f t="shared" si="453"/>
        <v>6</v>
      </c>
      <c r="AE315" s="70">
        <f t="shared" si="482"/>
        <v>6</v>
      </c>
      <c r="AF315" s="5" t="str">
        <f t="shared" si="485"/>
        <v>3E</v>
      </c>
      <c r="AG315" s="66">
        <f t="shared" si="483"/>
        <v>20</v>
      </c>
      <c r="AH315" s="65" t="str">
        <f t="shared" si="481"/>
        <v>Bajo</v>
      </c>
      <c r="AI315" s="5" t="str">
        <f t="shared" si="484"/>
        <v>SIGNIFICATIVO</v>
      </c>
      <c r="AJ315" s="5" t="s">
        <v>441</v>
      </c>
      <c r="AK315" s="99" t="s">
        <v>382</v>
      </c>
      <c r="AN315" s="71"/>
    </row>
    <row r="316" spans="1:40" ht="356.25">
      <c r="A316" s="97"/>
      <c r="B316" s="230"/>
      <c r="C316" s="230"/>
      <c r="D316" s="230"/>
      <c r="E316" s="229"/>
      <c r="F316" s="229"/>
      <c r="G316" s="63">
        <v>25</v>
      </c>
      <c r="H316" s="64" t="str">
        <f t="shared" si="524"/>
        <v>Herramientas manuales y de poder en mal estado</v>
      </c>
      <c r="I316" s="64" t="str">
        <f t="shared" si="525"/>
        <v>Golpeado por caída de Herramientas objetos (anulación), Atrapado (Puntos de pellizco y mordida)</v>
      </c>
      <c r="J316" s="64" t="str">
        <f t="shared" si="526"/>
        <v>1er Auxilio, lesion leve, lesion moderada, lesion incapacitante, fatalidad</v>
      </c>
      <c r="K316" s="78">
        <v>2</v>
      </c>
      <c r="L316" s="78" t="s">
        <v>31</v>
      </c>
      <c r="M316" s="115">
        <f t="shared" si="439"/>
        <v>8</v>
      </c>
      <c r="N316" s="65" t="str">
        <f t="shared" si="440"/>
        <v>Alto</v>
      </c>
      <c r="O316" s="66"/>
      <c r="P316" s="5" t="str">
        <f t="shared" si="441"/>
        <v/>
      </c>
      <c r="Q316" s="66"/>
      <c r="R316" s="5" t="str">
        <f t="shared" si="442"/>
        <v/>
      </c>
      <c r="S316" s="67"/>
      <c r="T316" s="5" t="str">
        <f t="shared" si="443"/>
        <v/>
      </c>
      <c r="U316" s="68" t="s">
        <v>413</v>
      </c>
      <c r="V316" s="5">
        <f t="shared" si="444"/>
        <v>0.55000000000000004</v>
      </c>
      <c r="W316" s="5">
        <f t="shared" si="451"/>
        <v>11</v>
      </c>
      <c r="X316" s="5">
        <f t="shared" si="452"/>
        <v>0.55000000000000004</v>
      </c>
      <c r="Y316" s="69" t="s">
        <v>344</v>
      </c>
      <c r="Z316" s="5">
        <f t="shared" si="447"/>
        <v>0.2</v>
      </c>
      <c r="AA316" s="5">
        <f t="shared" si="448"/>
        <v>13</v>
      </c>
      <c r="AB316" s="5">
        <f t="shared" si="449"/>
        <v>0.2</v>
      </c>
      <c r="AC316" s="5">
        <f t="shared" si="523"/>
        <v>18</v>
      </c>
      <c r="AD316" s="5">
        <f t="shared" si="453"/>
        <v>6</v>
      </c>
      <c r="AE316" s="70">
        <f t="shared" si="482"/>
        <v>6</v>
      </c>
      <c r="AF316" s="5" t="str">
        <f t="shared" si="485"/>
        <v>3E</v>
      </c>
      <c r="AG316" s="66">
        <f t="shared" si="483"/>
        <v>20</v>
      </c>
      <c r="AH316" s="65" t="str">
        <f t="shared" si="481"/>
        <v>Bajo</v>
      </c>
      <c r="AI316" s="5" t="str">
        <f t="shared" si="484"/>
        <v>SIGNIFICATIVO</v>
      </c>
      <c r="AJ316" s="5" t="s">
        <v>441</v>
      </c>
      <c r="AK316" s="99" t="s">
        <v>382</v>
      </c>
      <c r="AN316" s="71"/>
    </row>
    <row r="317" spans="1:40" ht="356.25">
      <c r="A317" s="97"/>
      <c r="B317" s="230"/>
      <c r="C317" s="230"/>
      <c r="D317" s="230"/>
      <c r="E317" s="229" t="s">
        <v>319</v>
      </c>
      <c r="F317" s="229" t="s">
        <v>369</v>
      </c>
      <c r="G317" s="63">
        <v>41</v>
      </c>
      <c r="H317" s="64" t="str">
        <f t="shared" si="524"/>
        <v>Rocas inestables / talud inestable</v>
      </c>
      <c r="I317" s="64" t="str">
        <f t="shared" si="525"/>
        <v>Caída de rocas; derrumbes, desplomes</v>
      </c>
      <c r="J317" s="64" t="str">
        <f t="shared" si="526"/>
        <v>1er Auxilio, lesion leve, lesion moderada, lesion incapacitante, fatalidad</v>
      </c>
      <c r="K317" s="78">
        <v>2</v>
      </c>
      <c r="L317" s="78" t="s">
        <v>38</v>
      </c>
      <c r="M317" s="115">
        <f t="shared" si="439"/>
        <v>5</v>
      </c>
      <c r="N317" s="65" t="str">
        <f t="shared" si="440"/>
        <v>Alto</v>
      </c>
      <c r="O317" s="66"/>
      <c r="P317" s="5" t="str">
        <f t="shared" si="441"/>
        <v/>
      </c>
      <c r="Q317" s="66"/>
      <c r="R317" s="5" t="str">
        <f t="shared" si="442"/>
        <v/>
      </c>
      <c r="S317" s="67" t="s">
        <v>339</v>
      </c>
      <c r="T317" s="5">
        <f t="shared" si="443"/>
        <v>0.65</v>
      </c>
      <c r="U317" s="68" t="s">
        <v>414</v>
      </c>
      <c r="V317" s="5">
        <f t="shared" si="444"/>
        <v>0.55000000000000004</v>
      </c>
      <c r="W317" s="5">
        <f t="shared" si="451"/>
        <v>11</v>
      </c>
      <c r="X317" s="5">
        <f t="shared" si="452"/>
        <v>0.55000000000000004</v>
      </c>
      <c r="Y317" s="69" t="s">
        <v>240</v>
      </c>
      <c r="Z317" s="5">
        <f t="shared" si="447"/>
        <v>0.2</v>
      </c>
      <c r="AA317" s="5">
        <f t="shared" si="448"/>
        <v>13</v>
      </c>
      <c r="AB317" s="5">
        <f t="shared" si="449"/>
        <v>0.2</v>
      </c>
      <c r="AC317" s="5">
        <f t="shared" si="523"/>
        <v>21</v>
      </c>
      <c r="AD317" s="5">
        <f t="shared" si="453"/>
        <v>1</v>
      </c>
      <c r="AE317" s="70">
        <f t="shared" si="482"/>
        <v>1</v>
      </c>
      <c r="AF317" s="5" t="str">
        <f t="shared" si="485"/>
        <v>5E</v>
      </c>
      <c r="AG317" s="66">
        <f t="shared" si="483"/>
        <v>25</v>
      </c>
      <c r="AH317" s="65" t="str">
        <f t="shared" si="481"/>
        <v>Bajo</v>
      </c>
      <c r="AI317" s="5" t="str">
        <f t="shared" si="484"/>
        <v>SIGNIFICATIVO</v>
      </c>
      <c r="AJ317" s="5" t="s">
        <v>441</v>
      </c>
      <c r="AK317" s="99" t="s">
        <v>382</v>
      </c>
      <c r="AN317" s="71"/>
    </row>
    <row r="318" spans="1:40" ht="356.25">
      <c r="A318" s="97"/>
      <c r="B318" s="230"/>
      <c r="C318" s="230"/>
      <c r="D318" s="230"/>
      <c r="E318" s="229"/>
      <c r="F318" s="229"/>
      <c r="G318" s="63">
        <v>10</v>
      </c>
      <c r="H318" s="64" t="str">
        <f t="shared" si="524"/>
        <v>Vapores/gases/humos/Neblina</v>
      </c>
      <c r="I318" s="64" t="str">
        <f t="shared" si="525"/>
        <v>Inhalación de sustancias o agentes dañinos</v>
      </c>
      <c r="J318" s="64" t="str">
        <f t="shared" si="526"/>
        <v>1er Auxilio, fatalidad, posible enfermedad no ocupacional, posible enfermedad ocupacional</v>
      </c>
      <c r="K318" s="78">
        <v>2</v>
      </c>
      <c r="L318" s="78" t="s">
        <v>31</v>
      </c>
      <c r="M318" s="115">
        <f t="shared" si="439"/>
        <v>8</v>
      </c>
      <c r="N318" s="65" t="str">
        <f t="shared" si="440"/>
        <v>Alto</v>
      </c>
      <c r="O318" s="66"/>
      <c r="P318" s="5" t="str">
        <f t="shared" si="441"/>
        <v/>
      </c>
      <c r="Q318" s="66"/>
      <c r="R318" s="5" t="str">
        <f t="shared" si="442"/>
        <v/>
      </c>
      <c r="S318" s="67" t="s">
        <v>322</v>
      </c>
      <c r="T318" s="5">
        <f t="shared" si="443"/>
        <v>0.65</v>
      </c>
      <c r="U318" s="68" t="s">
        <v>414</v>
      </c>
      <c r="V318" s="5">
        <f t="shared" si="444"/>
        <v>0.55000000000000004</v>
      </c>
      <c r="W318" s="5">
        <f t="shared" si="451"/>
        <v>11</v>
      </c>
      <c r="X318" s="5">
        <f t="shared" si="452"/>
        <v>0.55000000000000004</v>
      </c>
      <c r="Y318" s="69" t="s">
        <v>240</v>
      </c>
      <c r="Z318" s="5">
        <f t="shared" si="447"/>
        <v>0.2</v>
      </c>
      <c r="AA318" s="5">
        <f t="shared" si="448"/>
        <v>13</v>
      </c>
      <c r="AB318" s="5">
        <f t="shared" si="449"/>
        <v>0.2</v>
      </c>
      <c r="AC318" s="5">
        <f t="shared" si="523"/>
        <v>18</v>
      </c>
      <c r="AD318" s="5">
        <f t="shared" si="453"/>
        <v>1</v>
      </c>
      <c r="AE318" s="70">
        <f t="shared" si="482"/>
        <v>1</v>
      </c>
      <c r="AF318" s="5" t="str">
        <f t="shared" si="485"/>
        <v>5E</v>
      </c>
      <c r="AG318" s="66">
        <f t="shared" si="483"/>
        <v>25</v>
      </c>
      <c r="AH318" s="65" t="str">
        <f t="shared" si="481"/>
        <v>Bajo</v>
      </c>
      <c r="AI318" s="5" t="str">
        <f t="shared" si="484"/>
        <v>SIGNIFICATIVO</v>
      </c>
      <c r="AJ318" s="5" t="s">
        <v>441</v>
      </c>
      <c r="AK318" s="99" t="s">
        <v>382</v>
      </c>
      <c r="AN318" s="71"/>
    </row>
    <row r="319" spans="1:40" ht="356.25">
      <c r="A319" s="97"/>
      <c r="B319" s="230"/>
      <c r="C319" s="230"/>
      <c r="D319" s="230"/>
      <c r="E319" s="229"/>
      <c r="F319" s="229"/>
      <c r="G319" s="63">
        <v>5</v>
      </c>
      <c r="H319" s="64" t="str">
        <f t="shared" si="524"/>
        <v>Ruido</v>
      </c>
      <c r="I319" s="64" t="str">
        <f t="shared" si="525"/>
        <v>Exposición a Ruido</v>
      </c>
      <c r="J319" s="64" t="str">
        <f t="shared" si="526"/>
        <v>Posible enfermedad Ocupacional</v>
      </c>
      <c r="K319" s="78">
        <v>3</v>
      </c>
      <c r="L319" s="78" t="s">
        <v>31</v>
      </c>
      <c r="M319" s="78">
        <f t="shared" si="439"/>
        <v>13</v>
      </c>
      <c r="N319" s="65" t="str">
        <f t="shared" si="440"/>
        <v>Medio</v>
      </c>
      <c r="O319" s="66"/>
      <c r="P319" s="5" t="str">
        <f t="shared" si="441"/>
        <v/>
      </c>
      <c r="Q319" s="66"/>
      <c r="R319" s="5" t="str">
        <f t="shared" si="442"/>
        <v/>
      </c>
      <c r="S319" s="67" t="s">
        <v>302</v>
      </c>
      <c r="T319" s="5">
        <f t="shared" si="443"/>
        <v>0.65</v>
      </c>
      <c r="U319" s="68" t="s">
        <v>398</v>
      </c>
      <c r="V319" s="5">
        <f t="shared" si="444"/>
        <v>0.55000000000000004</v>
      </c>
      <c r="W319" s="5">
        <f t="shared" si="451"/>
        <v>11</v>
      </c>
      <c r="X319" s="5">
        <f t="shared" si="452"/>
        <v>0.55000000000000004</v>
      </c>
      <c r="Y319" s="69" t="s">
        <v>240</v>
      </c>
      <c r="Z319" s="5">
        <f t="shared" si="447"/>
        <v>0.2</v>
      </c>
      <c r="AA319" s="5">
        <f t="shared" si="448"/>
        <v>13</v>
      </c>
      <c r="AB319" s="5">
        <f t="shared" si="449"/>
        <v>0.2</v>
      </c>
      <c r="AC319" s="5">
        <f t="shared" si="523"/>
        <v>13</v>
      </c>
      <c r="AD319" s="5">
        <f t="shared" si="453"/>
        <v>1</v>
      </c>
      <c r="AE319" s="70">
        <f t="shared" si="482"/>
        <v>1</v>
      </c>
      <c r="AF319" s="5" t="str">
        <f t="shared" si="485"/>
        <v>5E</v>
      </c>
      <c r="AG319" s="66">
        <f t="shared" si="483"/>
        <v>25</v>
      </c>
      <c r="AH319" s="65" t="str">
        <f t="shared" si="481"/>
        <v>Bajo</v>
      </c>
      <c r="AI319" s="5" t="str">
        <f t="shared" si="484"/>
        <v>NO SIGNIFICATIVO</v>
      </c>
      <c r="AJ319" s="5" t="s">
        <v>441</v>
      </c>
      <c r="AK319" s="99" t="s">
        <v>382</v>
      </c>
      <c r="AN319" s="71"/>
    </row>
    <row r="320" spans="1:40" ht="384.75">
      <c r="A320" s="97"/>
      <c r="B320" s="230"/>
      <c r="C320" s="230"/>
      <c r="D320" s="230"/>
      <c r="E320" s="229"/>
      <c r="F320" s="229"/>
      <c r="G320" s="63">
        <v>8</v>
      </c>
      <c r="H320" s="64" t="str">
        <f t="shared" si="524"/>
        <v>Polvo /Material Particulado)</v>
      </c>
      <c r="I320" s="64" t="str">
        <f t="shared" si="525"/>
        <v>Inhalación de Polvo /Material Particulado), Contacto de la Vista con sustancias o agentes dañinos.</v>
      </c>
      <c r="J320" s="64" t="str">
        <f t="shared" si="526"/>
        <v>1er Auxilio, lesion leve, lesion moderada, posible enfermedad no ocupacional, posible enfermedad ocupacional</v>
      </c>
      <c r="K320" s="78">
        <v>3</v>
      </c>
      <c r="L320" s="78" t="s">
        <v>31</v>
      </c>
      <c r="M320" s="78">
        <f t="shared" si="439"/>
        <v>13</v>
      </c>
      <c r="N320" s="65" t="str">
        <f t="shared" si="440"/>
        <v>Medio</v>
      </c>
      <c r="O320" s="66"/>
      <c r="P320" s="5" t="str">
        <f t="shared" si="441"/>
        <v/>
      </c>
      <c r="Q320" s="66"/>
      <c r="R320" s="5" t="str">
        <f t="shared" si="442"/>
        <v/>
      </c>
      <c r="S320" s="67" t="s">
        <v>350</v>
      </c>
      <c r="T320" s="5">
        <f t="shared" si="443"/>
        <v>0.65</v>
      </c>
      <c r="U320" s="68" t="s">
        <v>396</v>
      </c>
      <c r="V320" s="5">
        <f t="shared" si="444"/>
        <v>0.55000000000000004</v>
      </c>
      <c r="W320" s="5">
        <f t="shared" si="451"/>
        <v>11</v>
      </c>
      <c r="X320" s="5">
        <f t="shared" si="452"/>
        <v>0.55000000000000004</v>
      </c>
      <c r="Y320" s="69" t="s">
        <v>240</v>
      </c>
      <c r="Z320" s="5">
        <f t="shared" si="447"/>
        <v>0.2</v>
      </c>
      <c r="AA320" s="5">
        <f t="shared" si="448"/>
        <v>13</v>
      </c>
      <c r="AB320" s="5">
        <f t="shared" si="449"/>
        <v>0.2</v>
      </c>
      <c r="AC320" s="5">
        <f t="shared" si="523"/>
        <v>13</v>
      </c>
      <c r="AD320" s="5">
        <f t="shared" si="453"/>
        <v>1</v>
      </c>
      <c r="AE320" s="70">
        <f t="shared" si="482"/>
        <v>1</v>
      </c>
      <c r="AF320" s="5" t="str">
        <f t="shared" si="485"/>
        <v>5E</v>
      </c>
      <c r="AG320" s="66">
        <f t="shared" si="483"/>
        <v>25</v>
      </c>
      <c r="AH320" s="65" t="str">
        <f t="shared" si="481"/>
        <v>Bajo</v>
      </c>
      <c r="AI320" s="5" t="str">
        <f t="shared" si="484"/>
        <v>NO SIGNIFICATIVO</v>
      </c>
      <c r="AJ320" s="5" t="s">
        <v>441</v>
      </c>
      <c r="AK320" s="99" t="s">
        <v>382</v>
      </c>
      <c r="AN320" s="71"/>
    </row>
    <row r="321" spans="1:54" ht="356.25">
      <c r="A321" s="97"/>
      <c r="B321" s="230"/>
      <c r="C321" s="230"/>
      <c r="D321" s="230"/>
      <c r="E321" s="229"/>
      <c r="F321" s="229"/>
      <c r="G321" s="63">
        <v>39</v>
      </c>
      <c r="H321" s="64" t="str">
        <f t="shared" si="524"/>
        <v>Orden y limpieza deficiente/Desorden</v>
      </c>
      <c r="I321" s="64" t="str">
        <f t="shared" si="525"/>
        <v>Caída al mismo nivel</v>
      </c>
      <c r="J321" s="64" t="str">
        <f t="shared" si="526"/>
        <v>1er Auxilio, lesion leve, lesion moderada.</v>
      </c>
      <c r="K321" s="78">
        <v>3</v>
      </c>
      <c r="L321" s="78" t="s">
        <v>31</v>
      </c>
      <c r="M321" s="78">
        <f t="shared" si="439"/>
        <v>13</v>
      </c>
      <c r="N321" s="65" t="str">
        <f t="shared" si="440"/>
        <v>Medio</v>
      </c>
      <c r="O321" s="66"/>
      <c r="P321" s="5" t="str">
        <f t="shared" si="441"/>
        <v/>
      </c>
      <c r="Q321" s="66"/>
      <c r="R321" s="5" t="str">
        <f t="shared" si="442"/>
        <v/>
      </c>
      <c r="S321" s="67"/>
      <c r="T321" s="5" t="str">
        <f t="shared" si="443"/>
        <v/>
      </c>
      <c r="U321" s="68" t="s">
        <v>414</v>
      </c>
      <c r="V321" s="5">
        <f t="shared" si="444"/>
        <v>0.55000000000000004</v>
      </c>
      <c r="W321" s="5">
        <f t="shared" si="451"/>
        <v>11</v>
      </c>
      <c r="X321" s="5">
        <f t="shared" si="452"/>
        <v>0.55000000000000004</v>
      </c>
      <c r="Y321" s="69" t="s">
        <v>240</v>
      </c>
      <c r="Z321" s="5">
        <f t="shared" si="447"/>
        <v>0.2</v>
      </c>
      <c r="AA321" s="5">
        <f t="shared" si="448"/>
        <v>13</v>
      </c>
      <c r="AB321" s="5">
        <f t="shared" si="449"/>
        <v>0.2</v>
      </c>
      <c r="AC321" s="5">
        <f t="shared" si="523"/>
        <v>13</v>
      </c>
      <c r="AD321" s="5">
        <f t="shared" si="453"/>
        <v>5</v>
      </c>
      <c r="AE321" s="70">
        <f t="shared" si="482"/>
        <v>5</v>
      </c>
      <c r="AF321" s="5" t="str">
        <f t="shared" si="485"/>
        <v>4D</v>
      </c>
      <c r="AG321" s="66">
        <f t="shared" si="483"/>
        <v>21</v>
      </c>
      <c r="AH321" s="65" t="str">
        <f t="shared" si="481"/>
        <v>Bajo</v>
      </c>
      <c r="AI321" s="5" t="str">
        <f t="shared" si="484"/>
        <v>NO SIGNIFICATIVO</v>
      </c>
      <c r="AJ321" s="5" t="s">
        <v>441</v>
      </c>
      <c r="AK321" s="99" t="s">
        <v>382</v>
      </c>
      <c r="AN321" s="71"/>
    </row>
    <row r="322" spans="1:54" ht="356.25">
      <c r="A322" s="97"/>
      <c r="B322" s="230"/>
      <c r="C322" s="230"/>
      <c r="D322" s="230"/>
      <c r="E322" s="229"/>
      <c r="F322" s="229"/>
      <c r="G322" s="63">
        <v>25</v>
      </c>
      <c r="H322" s="64" t="str">
        <f t="shared" si="524"/>
        <v>Herramientas manuales y de poder en mal estado</v>
      </c>
      <c r="I322" s="64" t="str">
        <f t="shared" si="525"/>
        <v>Golpeado por caída de Herramientas objetos (anulación), Atrapado (Puntos de pellizco y mordida)</v>
      </c>
      <c r="J322" s="64" t="str">
        <f t="shared" si="526"/>
        <v>1er Auxilio, lesion leve, lesion moderada, lesion incapacitante, fatalidad</v>
      </c>
      <c r="K322" s="78">
        <v>2</v>
      </c>
      <c r="L322" s="78" t="s">
        <v>31</v>
      </c>
      <c r="M322" s="115">
        <f t="shared" si="439"/>
        <v>8</v>
      </c>
      <c r="N322" s="65" t="str">
        <f t="shared" si="440"/>
        <v>Alto</v>
      </c>
      <c r="O322" s="66"/>
      <c r="P322" s="5" t="str">
        <f t="shared" si="441"/>
        <v/>
      </c>
      <c r="Q322" s="66"/>
      <c r="R322" s="5" t="str">
        <f t="shared" si="442"/>
        <v/>
      </c>
      <c r="S322" s="67"/>
      <c r="T322" s="5" t="str">
        <f t="shared" si="443"/>
        <v/>
      </c>
      <c r="U322" s="68" t="s">
        <v>414</v>
      </c>
      <c r="V322" s="5">
        <f t="shared" si="444"/>
        <v>0.55000000000000004</v>
      </c>
      <c r="W322" s="5">
        <f t="shared" si="451"/>
        <v>11</v>
      </c>
      <c r="X322" s="5">
        <f t="shared" si="452"/>
        <v>0.55000000000000004</v>
      </c>
      <c r="Y322" s="69" t="s">
        <v>240</v>
      </c>
      <c r="Z322" s="5">
        <f t="shared" si="447"/>
        <v>0.2</v>
      </c>
      <c r="AA322" s="5">
        <f t="shared" si="448"/>
        <v>13</v>
      </c>
      <c r="AB322" s="5">
        <f t="shared" si="449"/>
        <v>0.2</v>
      </c>
      <c r="AC322" s="5">
        <f t="shared" si="523"/>
        <v>18</v>
      </c>
      <c r="AD322" s="5">
        <f t="shared" si="453"/>
        <v>6</v>
      </c>
      <c r="AE322" s="70">
        <f t="shared" si="482"/>
        <v>6</v>
      </c>
      <c r="AF322" s="5" t="str">
        <f t="shared" si="485"/>
        <v>3E</v>
      </c>
      <c r="AG322" s="66">
        <f t="shared" si="483"/>
        <v>20</v>
      </c>
      <c r="AH322" s="65" t="str">
        <f t="shared" si="481"/>
        <v>Bajo</v>
      </c>
      <c r="AI322" s="5" t="str">
        <f t="shared" si="484"/>
        <v>SIGNIFICATIVO</v>
      </c>
      <c r="AJ322" s="5" t="s">
        <v>441</v>
      </c>
      <c r="AK322" s="99" t="s">
        <v>382</v>
      </c>
      <c r="AN322" s="71"/>
    </row>
    <row r="323" spans="1:54" ht="356.25">
      <c r="A323" s="97"/>
      <c r="B323" s="230"/>
      <c r="C323" s="230"/>
      <c r="D323" s="230"/>
      <c r="E323" s="229"/>
      <c r="F323" s="229"/>
      <c r="G323" s="63">
        <v>23</v>
      </c>
      <c r="H323" s="64" t="str">
        <f t="shared" si="524"/>
        <v>Fluidos a Presión, Equipo Presurizado</v>
      </c>
      <c r="I323" s="64" t="str">
        <f t="shared" si="525"/>
        <v>Golpeado por fluidos a presión</v>
      </c>
      <c r="J323" s="64" t="str">
        <f t="shared" si="526"/>
        <v>1er Auxilio, lesion leve, lesion moderada, lesion incapacitante, fatalidad</v>
      </c>
      <c r="K323" s="78">
        <v>2</v>
      </c>
      <c r="L323" s="78" t="s">
        <v>31</v>
      </c>
      <c r="M323" s="115">
        <f t="shared" si="439"/>
        <v>8</v>
      </c>
      <c r="N323" s="65" t="str">
        <f t="shared" si="440"/>
        <v>Alto</v>
      </c>
      <c r="O323" s="66"/>
      <c r="P323" s="5" t="str">
        <f t="shared" si="441"/>
        <v/>
      </c>
      <c r="Q323" s="66"/>
      <c r="R323" s="5" t="str">
        <f t="shared" si="442"/>
        <v/>
      </c>
      <c r="S323" s="116" t="s">
        <v>388</v>
      </c>
      <c r="T323" s="5">
        <f t="shared" si="443"/>
        <v>0.65</v>
      </c>
      <c r="U323" s="68" t="s">
        <v>414</v>
      </c>
      <c r="V323" s="5">
        <f t="shared" si="444"/>
        <v>0.55000000000000004</v>
      </c>
      <c r="W323" s="5">
        <f t="shared" si="451"/>
        <v>11</v>
      </c>
      <c r="X323" s="5">
        <f t="shared" si="452"/>
        <v>0.55000000000000004</v>
      </c>
      <c r="Y323" s="69" t="s">
        <v>240</v>
      </c>
      <c r="Z323" s="5">
        <f t="shared" si="447"/>
        <v>0.2</v>
      </c>
      <c r="AA323" s="5">
        <f t="shared" si="448"/>
        <v>13</v>
      </c>
      <c r="AB323" s="5">
        <f t="shared" si="449"/>
        <v>0.2</v>
      </c>
      <c r="AC323" s="5">
        <f t="shared" si="523"/>
        <v>18</v>
      </c>
      <c r="AD323" s="5">
        <f t="shared" si="453"/>
        <v>1</v>
      </c>
      <c r="AE323" s="70">
        <f t="shared" si="482"/>
        <v>1</v>
      </c>
      <c r="AF323" s="5" t="str">
        <f t="shared" si="485"/>
        <v>5E</v>
      </c>
      <c r="AG323" s="66">
        <f t="shared" si="483"/>
        <v>25</v>
      </c>
      <c r="AH323" s="65" t="str">
        <f t="shared" si="481"/>
        <v>Bajo</v>
      </c>
      <c r="AI323" s="5" t="str">
        <f t="shared" si="484"/>
        <v>SIGNIFICATIVO</v>
      </c>
      <c r="AJ323" s="5" t="s">
        <v>441</v>
      </c>
      <c r="AK323" s="99" t="s">
        <v>382</v>
      </c>
      <c r="AN323" s="71"/>
    </row>
    <row r="324" spans="1:54" ht="356.25">
      <c r="A324" s="97"/>
      <c r="B324" s="230"/>
      <c r="C324" s="230"/>
      <c r="D324" s="230"/>
      <c r="E324" s="229"/>
      <c r="F324" s="229"/>
      <c r="G324" s="63">
        <v>33</v>
      </c>
      <c r="H324" s="64" t="str">
        <f t="shared" si="524"/>
        <v xml:space="preserve">Vehículo/equipo Motorizado en Movimiento </v>
      </c>
      <c r="I324" s="64" t="str">
        <f t="shared" si="525"/>
        <v>Atropellamiento - Accidente Vehicular</v>
      </c>
      <c r="J324" s="64" t="str">
        <f t="shared" si="526"/>
        <v>1er Auxilio, lesion leve, lesion moderada, lesion incapacitante, fatalidad</v>
      </c>
      <c r="K324" s="78">
        <v>2</v>
      </c>
      <c r="L324" s="78" t="s">
        <v>31</v>
      </c>
      <c r="M324" s="115">
        <f t="shared" ref="M324:M331" si="527">IF(OR(K324="",L324=""),"",VLOOKUP(CONCATENATE(K324,L324),$AS$3:$AT$51,2,FALSE))</f>
        <v>8</v>
      </c>
      <c r="N324" s="65" t="str">
        <f t="shared" si="440"/>
        <v>Alto</v>
      </c>
      <c r="O324" s="66"/>
      <c r="P324" s="5" t="str">
        <f t="shared" si="441"/>
        <v/>
      </c>
      <c r="Q324" s="66"/>
      <c r="R324" s="5" t="str">
        <f t="shared" si="442"/>
        <v/>
      </c>
      <c r="S324" s="67" t="s">
        <v>355</v>
      </c>
      <c r="T324" s="5">
        <f t="shared" si="443"/>
        <v>0.65</v>
      </c>
      <c r="U324" s="68" t="s">
        <v>414</v>
      </c>
      <c r="V324" s="5">
        <f t="shared" si="444"/>
        <v>0.55000000000000004</v>
      </c>
      <c r="W324" s="5">
        <f t="shared" si="451"/>
        <v>11</v>
      </c>
      <c r="X324" s="5">
        <f t="shared" si="452"/>
        <v>0.55000000000000004</v>
      </c>
      <c r="Y324" s="69" t="s">
        <v>240</v>
      </c>
      <c r="Z324" s="5">
        <f t="shared" si="447"/>
        <v>0.2</v>
      </c>
      <c r="AA324" s="5">
        <f t="shared" si="448"/>
        <v>13</v>
      </c>
      <c r="AB324" s="5">
        <f t="shared" si="449"/>
        <v>0.2</v>
      </c>
      <c r="AC324" s="5">
        <f t="shared" si="523"/>
        <v>18</v>
      </c>
      <c r="AD324" s="5">
        <f t="shared" si="453"/>
        <v>1</v>
      </c>
      <c r="AE324" s="70">
        <f t="shared" si="482"/>
        <v>1</v>
      </c>
      <c r="AF324" s="5" t="str">
        <f t="shared" si="485"/>
        <v>5E</v>
      </c>
      <c r="AG324" s="66">
        <f t="shared" si="483"/>
        <v>25</v>
      </c>
      <c r="AH324" s="65" t="str">
        <f t="shared" si="481"/>
        <v>Bajo</v>
      </c>
      <c r="AI324" s="5" t="str">
        <f t="shared" si="484"/>
        <v>SIGNIFICATIVO</v>
      </c>
      <c r="AJ324" s="5" t="s">
        <v>441</v>
      </c>
      <c r="AK324" s="99" t="s">
        <v>382</v>
      </c>
      <c r="AN324" s="71"/>
    </row>
    <row r="325" spans="1:54" ht="356.25">
      <c r="A325" s="97"/>
      <c r="B325" s="230"/>
      <c r="C325" s="230"/>
      <c r="D325" s="230"/>
      <c r="E325" s="229"/>
      <c r="F325" s="229"/>
      <c r="G325" s="63">
        <v>50</v>
      </c>
      <c r="H325" s="64" t="str">
        <f t="shared" si="524"/>
        <v>Equipos o instalaciones eléctricas energizadas</v>
      </c>
      <c r="I325" s="64" t="str">
        <f t="shared" si="525"/>
        <v>Contacto directo / indirecto / inducción con energía eléctrica</v>
      </c>
      <c r="J325" s="64" t="str">
        <f t="shared" si="526"/>
        <v>1er Auxilio, lesion leve, lesion moderada, posible enfermedad ocupacional, fatalidad</v>
      </c>
      <c r="K325" s="78">
        <v>2</v>
      </c>
      <c r="L325" s="78" t="s">
        <v>31</v>
      </c>
      <c r="M325" s="115">
        <f t="shared" si="527"/>
        <v>8</v>
      </c>
      <c r="N325" s="65" t="str">
        <f t="shared" si="440"/>
        <v>Alto</v>
      </c>
      <c r="O325" s="66"/>
      <c r="P325" s="5" t="str">
        <f t="shared" si="441"/>
        <v/>
      </c>
      <c r="Q325" s="66"/>
      <c r="R325" s="5" t="str">
        <f t="shared" si="442"/>
        <v/>
      </c>
      <c r="S325" s="67" t="s">
        <v>360</v>
      </c>
      <c r="T325" s="5">
        <f t="shared" si="443"/>
        <v>0.65</v>
      </c>
      <c r="U325" s="68" t="s">
        <v>414</v>
      </c>
      <c r="V325" s="5">
        <f t="shared" si="444"/>
        <v>0.55000000000000004</v>
      </c>
      <c r="W325" s="5">
        <f t="shared" si="451"/>
        <v>11</v>
      </c>
      <c r="X325" s="5">
        <f t="shared" si="452"/>
        <v>0.55000000000000004</v>
      </c>
      <c r="Y325" s="69" t="s">
        <v>240</v>
      </c>
      <c r="Z325" s="5">
        <f t="shared" si="447"/>
        <v>0.2</v>
      </c>
      <c r="AA325" s="5">
        <f t="shared" si="448"/>
        <v>13</v>
      </c>
      <c r="AB325" s="5">
        <f t="shared" si="449"/>
        <v>0.2</v>
      </c>
      <c r="AC325" s="5">
        <f t="shared" si="523"/>
        <v>18</v>
      </c>
      <c r="AD325" s="5">
        <f t="shared" si="453"/>
        <v>1</v>
      </c>
      <c r="AE325" s="70">
        <f t="shared" si="482"/>
        <v>1</v>
      </c>
      <c r="AF325" s="5" t="str">
        <f t="shared" si="485"/>
        <v>5E</v>
      </c>
      <c r="AG325" s="66">
        <f t="shared" si="483"/>
        <v>25</v>
      </c>
      <c r="AH325" s="65" t="str">
        <f t="shared" si="481"/>
        <v>Bajo</v>
      </c>
      <c r="AI325" s="5" t="str">
        <f t="shared" si="484"/>
        <v>SIGNIFICATIVO</v>
      </c>
      <c r="AJ325" s="5" t="s">
        <v>441</v>
      </c>
      <c r="AK325" s="99" t="s">
        <v>382</v>
      </c>
      <c r="AN325" s="71"/>
    </row>
    <row r="326" spans="1:54" ht="356.25">
      <c r="A326" s="97"/>
      <c r="B326" s="230"/>
      <c r="C326" s="230"/>
      <c r="D326" s="230"/>
      <c r="E326" s="229"/>
      <c r="F326" s="229"/>
      <c r="G326" s="63">
        <v>26</v>
      </c>
      <c r="H326" s="64" t="str">
        <f t="shared" si="524"/>
        <v>Maquinarias o equipos/Partes en movimiento</v>
      </c>
      <c r="I326" s="64" t="str">
        <f t="shared" si="525"/>
        <v>Atrapado (por pieza en movimiento)</v>
      </c>
      <c r="J326" s="64" t="str">
        <f t="shared" si="526"/>
        <v>1er Auxilio, lesion leve, lesion moderada, lesion incapacitante, fatalidad</v>
      </c>
      <c r="K326" s="78">
        <v>2</v>
      </c>
      <c r="L326" s="78" t="s">
        <v>31</v>
      </c>
      <c r="M326" s="115">
        <f t="shared" si="527"/>
        <v>8</v>
      </c>
      <c r="N326" s="65" t="str">
        <f t="shared" si="440"/>
        <v>Alto</v>
      </c>
      <c r="O326" s="66"/>
      <c r="P326" s="5" t="str">
        <f t="shared" si="441"/>
        <v/>
      </c>
      <c r="Q326" s="66"/>
      <c r="R326" s="5" t="str">
        <f t="shared" si="442"/>
        <v/>
      </c>
      <c r="S326" s="79"/>
      <c r="T326" s="5" t="str">
        <f t="shared" si="443"/>
        <v/>
      </c>
      <c r="U326" s="68" t="s">
        <v>414</v>
      </c>
      <c r="V326" s="5">
        <f t="shared" si="444"/>
        <v>0.55000000000000004</v>
      </c>
      <c r="W326" s="5">
        <f t="shared" si="451"/>
        <v>11</v>
      </c>
      <c r="X326" s="5">
        <f t="shared" si="452"/>
        <v>0.55000000000000004</v>
      </c>
      <c r="Y326" s="69" t="s">
        <v>240</v>
      </c>
      <c r="Z326" s="5">
        <f t="shared" si="447"/>
        <v>0.2</v>
      </c>
      <c r="AA326" s="5">
        <f t="shared" si="448"/>
        <v>13</v>
      </c>
      <c r="AB326" s="5">
        <f t="shared" si="449"/>
        <v>0.2</v>
      </c>
      <c r="AC326" s="5">
        <f t="shared" si="523"/>
        <v>18</v>
      </c>
      <c r="AD326" s="5">
        <f t="shared" si="453"/>
        <v>6</v>
      </c>
      <c r="AE326" s="70">
        <f t="shared" si="482"/>
        <v>6</v>
      </c>
      <c r="AF326" s="5" t="str">
        <f t="shared" si="485"/>
        <v>3E</v>
      </c>
      <c r="AG326" s="66">
        <f t="shared" si="483"/>
        <v>20</v>
      </c>
      <c r="AH326" s="65" t="str">
        <f t="shared" si="481"/>
        <v>Bajo</v>
      </c>
      <c r="AI326" s="5" t="str">
        <f t="shared" si="484"/>
        <v>SIGNIFICATIVO</v>
      </c>
      <c r="AJ326" s="5" t="s">
        <v>441</v>
      </c>
      <c r="AK326" s="99" t="s">
        <v>382</v>
      </c>
      <c r="AM326" s="73"/>
      <c r="AN326" s="74"/>
      <c r="AO326" s="73"/>
      <c r="AP326" s="73"/>
      <c r="AQ326" s="73"/>
      <c r="AR326" s="73"/>
      <c r="AS326" s="73"/>
      <c r="AT326" s="73"/>
      <c r="AU326" s="73"/>
      <c r="AV326" s="73"/>
      <c r="AW326" s="73"/>
      <c r="AX326" s="73"/>
      <c r="AY326" s="75"/>
      <c r="AZ326" s="75"/>
      <c r="BA326" s="75"/>
      <c r="BB326" s="73"/>
    </row>
    <row r="327" spans="1:54" ht="356.25">
      <c r="A327" s="97"/>
      <c r="B327" s="230"/>
      <c r="C327" s="230"/>
      <c r="D327" s="230"/>
      <c r="E327" s="229"/>
      <c r="F327" s="229"/>
      <c r="G327" s="63">
        <v>32</v>
      </c>
      <c r="H327" s="64" t="str">
        <f t="shared" si="524"/>
        <v>Trabajos en altura (Encima de 1.80 metros)</v>
      </c>
      <c r="I327" s="64" t="str">
        <f t="shared" si="525"/>
        <v>Caída a distinto nivel</v>
      </c>
      <c r="J327" s="64" t="str">
        <f t="shared" si="526"/>
        <v>1er Auxilio, lesion leve, lesion moderada, lesion incapacitante, fatalidad</v>
      </c>
      <c r="K327" s="78">
        <v>2</v>
      </c>
      <c r="L327" s="78" t="s">
        <v>31</v>
      </c>
      <c r="M327" s="115">
        <f t="shared" si="527"/>
        <v>8</v>
      </c>
      <c r="N327" s="65" t="str">
        <f t="shared" si="440"/>
        <v>Alto</v>
      </c>
      <c r="O327" s="66"/>
      <c r="P327" s="5" t="str">
        <f t="shared" si="441"/>
        <v/>
      </c>
      <c r="Q327" s="66"/>
      <c r="R327" s="5" t="str">
        <f t="shared" si="442"/>
        <v/>
      </c>
      <c r="S327" s="116" t="s">
        <v>389</v>
      </c>
      <c r="T327" s="5">
        <f t="shared" si="443"/>
        <v>0.65</v>
      </c>
      <c r="U327" s="68" t="s">
        <v>414</v>
      </c>
      <c r="V327" s="5">
        <f t="shared" si="444"/>
        <v>0.55000000000000004</v>
      </c>
      <c r="W327" s="5">
        <f t="shared" si="451"/>
        <v>11</v>
      </c>
      <c r="X327" s="5">
        <f t="shared" si="452"/>
        <v>0.55000000000000004</v>
      </c>
      <c r="Y327" s="69" t="s">
        <v>240</v>
      </c>
      <c r="Z327" s="5">
        <f t="shared" si="447"/>
        <v>0.2</v>
      </c>
      <c r="AA327" s="5">
        <f t="shared" si="448"/>
        <v>13</v>
      </c>
      <c r="AB327" s="5">
        <f t="shared" si="449"/>
        <v>0.2</v>
      </c>
      <c r="AC327" s="5">
        <f t="shared" si="523"/>
        <v>18</v>
      </c>
      <c r="AD327" s="5">
        <f t="shared" si="453"/>
        <v>1</v>
      </c>
      <c r="AE327" s="70">
        <f t="shared" si="482"/>
        <v>1</v>
      </c>
      <c r="AF327" s="5" t="str">
        <f t="shared" si="485"/>
        <v>5E</v>
      </c>
      <c r="AG327" s="66">
        <f t="shared" si="483"/>
        <v>25</v>
      </c>
      <c r="AH327" s="65" t="str">
        <f t="shared" si="481"/>
        <v>Bajo</v>
      </c>
      <c r="AI327" s="5" t="str">
        <f t="shared" si="484"/>
        <v>SIGNIFICATIVO</v>
      </c>
      <c r="AJ327" s="5" t="s">
        <v>441</v>
      </c>
      <c r="AK327" s="99" t="s">
        <v>382</v>
      </c>
      <c r="AN327" s="71"/>
    </row>
    <row r="328" spans="1:54" ht="356.25">
      <c r="A328" s="97"/>
      <c r="B328" s="230"/>
      <c r="C328" s="230"/>
      <c r="D328" s="230"/>
      <c r="E328" s="229"/>
      <c r="F328" s="229"/>
      <c r="G328" s="63">
        <v>69</v>
      </c>
      <c r="H328" s="64" t="str">
        <f t="shared" si="524"/>
        <v>Usar herramientas/materiales de manera incorrecta</v>
      </c>
      <c r="I328" s="64" t="str">
        <f t="shared" si="525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28" s="64" t="str">
        <f t="shared" si="526"/>
        <v>1er Auxilio, lesion leve, lesion moderada, lesion incapacitante, fatalidad</v>
      </c>
      <c r="K328" s="78">
        <v>2</v>
      </c>
      <c r="L328" s="78" t="s">
        <v>31</v>
      </c>
      <c r="M328" s="115">
        <f t="shared" si="527"/>
        <v>8</v>
      </c>
      <c r="N328" s="65" t="str">
        <f t="shared" si="440"/>
        <v>Alto</v>
      </c>
      <c r="O328" s="66"/>
      <c r="P328" s="5" t="str">
        <f t="shared" si="441"/>
        <v/>
      </c>
      <c r="Q328" s="66"/>
      <c r="R328" s="5" t="str">
        <f t="shared" si="442"/>
        <v/>
      </c>
      <c r="S328" s="67" t="s">
        <v>304</v>
      </c>
      <c r="T328" s="5">
        <f t="shared" si="443"/>
        <v>0.65</v>
      </c>
      <c r="U328" s="68" t="s">
        <v>414</v>
      </c>
      <c r="V328" s="5">
        <f t="shared" si="444"/>
        <v>0.55000000000000004</v>
      </c>
      <c r="W328" s="5">
        <f t="shared" si="451"/>
        <v>11</v>
      </c>
      <c r="X328" s="5">
        <f t="shared" si="452"/>
        <v>0.55000000000000004</v>
      </c>
      <c r="Y328" s="69" t="s">
        <v>240</v>
      </c>
      <c r="Z328" s="5">
        <f t="shared" si="447"/>
        <v>0.2</v>
      </c>
      <c r="AA328" s="5">
        <f t="shared" si="448"/>
        <v>13</v>
      </c>
      <c r="AB328" s="5">
        <f t="shared" si="449"/>
        <v>0.2</v>
      </c>
      <c r="AC328" s="5">
        <f t="shared" si="523"/>
        <v>18</v>
      </c>
      <c r="AD328" s="5">
        <f t="shared" si="453"/>
        <v>1</v>
      </c>
      <c r="AE328" s="70">
        <f t="shared" si="482"/>
        <v>1</v>
      </c>
      <c r="AF328" s="5" t="str">
        <f t="shared" si="485"/>
        <v>5E</v>
      </c>
      <c r="AG328" s="66">
        <f t="shared" si="483"/>
        <v>25</v>
      </c>
      <c r="AH328" s="65" t="str">
        <f t="shared" si="481"/>
        <v>Bajo</v>
      </c>
      <c r="AI328" s="5" t="str">
        <f t="shared" si="484"/>
        <v>SIGNIFICATIVO</v>
      </c>
      <c r="AJ328" s="5" t="s">
        <v>441</v>
      </c>
      <c r="AK328" s="99" t="s">
        <v>382</v>
      </c>
      <c r="AN328" s="71"/>
    </row>
    <row r="329" spans="1:54" ht="356.25">
      <c r="A329" s="97"/>
      <c r="B329" s="230"/>
      <c r="C329" s="230"/>
      <c r="D329" s="230"/>
      <c r="E329" s="229" t="s">
        <v>319</v>
      </c>
      <c r="F329" s="229" t="s">
        <v>253</v>
      </c>
      <c r="G329" s="63">
        <v>41</v>
      </c>
      <c r="H329" s="64" t="str">
        <f t="shared" si="524"/>
        <v>Rocas inestables / talud inestable</v>
      </c>
      <c r="I329" s="64" t="str">
        <f t="shared" si="525"/>
        <v>Caída de rocas; derrumbes, desplomes</v>
      </c>
      <c r="J329" s="64" t="str">
        <f t="shared" si="526"/>
        <v>1er Auxilio, lesion leve, lesion moderada, lesion incapacitante, fatalidad</v>
      </c>
      <c r="K329" s="78">
        <v>2</v>
      </c>
      <c r="L329" s="78" t="s">
        <v>38</v>
      </c>
      <c r="M329" s="115">
        <f t="shared" si="527"/>
        <v>5</v>
      </c>
      <c r="N329" s="65" t="str">
        <f t="shared" si="440"/>
        <v>Alto</v>
      </c>
      <c r="O329" s="66"/>
      <c r="P329" s="5" t="str">
        <f t="shared" si="441"/>
        <v/>
      </c>
      <c r="Q329" s="66"/>
      <c r="R329" s="5" t="str">
        <f t="shared" si="442"/>
        <v/>
      </c>
      <c r="S329" s="67" t="s">
        <v>339</v>
      </c>
      <c r="T329" s="5">
        <f t="shared" si="443"/>
        <v>0.65</v>
      </c>
      <c r="U329" s="68" t="s">
        <v>415</v>
      </c>
      <c r="V329" s="5">
        <f t="shared" si="444"/>
        <v>0.55000000000000004</v>
      </c>
      <c r="W329" s="5">
        <f t="shared" si="451"/>
        <v>11</v>
      </c>
      <c r="X329" s="5">
        <f t="shared" si="452"/>
        <v>0.55000000000000004</v>
      </c>
      <c r="Y329" s="69" t="s">
        <v>240</v>
      </c>
      <c r="Z329" s="5">
        <f t="shared" si="447"/>
        <v>0.2</v>
      </c>
      <c r="AA329" s="5">
        <f t="shared" si="448"/>
        <v>13</v>
      </c>
      <c r="AB329" s="5">
        <f t="shared" si="449"/>
        <v>0.2</v>
      </c>
      <c r="AC329" s="5">
        <f t="shared" si="523"/>
        <v>21</v>
      </c>
      <c r="AD329" s="5">
        <f t="shared" si="453"/>
        <v>1</v>
      </c>
      <c r="AE329" s="70">
        <f t="shared" si="482"/>
        <v>1</v>
      </c>
      <c r="AF329" s="5" t="str">
        <f t="shared" si="485"/>
        <v>5E</v>
      </c>
      <c r="AG329" s="66">
        <f t="shared" si="483"/>
        <v>25</v>
      </c>
      <c r="AH329" s="65" t="str">
        <f t="shared" si="481"/>
        <v>Bajo</v>
      </c>
      <c r="AI329" s="5" t="str">
        <f t="shared" si="484"/>
        <v>SIGNIFICATIVO</v>
      </c>
      <c r="AJ329" s="5" t="s">
        <v>441</v>
      </c>
      <c r="AK329" s="99" t="s">
        <v>382</v>
      </c>
      <c r="AN329" s="71"/>
    </row>
    <row r="330" spans="1:54" ht="356.25">
      <c r="A330" s="97"/>
      <c r="B330" s="230"/>
      <c r="C330" s="230"/>
      <c r="D330" s="230"/>
      <c r="E330" s="229"/>
      <c r="F330" s="229"/>
      <c r="G330" s="63">
        <v>10</v>
      </c>
      <c r="H330" s="64" t="str">
        <f t="shared" si="524"/>
        <v>Vapores/gases/humos/Neblina</v>
      </c>
      <c r="I330" s="64" t="str">
        <f t="shared" si="525"/>
        <v>Inhalación de sustancias o agentes dañinos</v>
      </c>
      <c r="J330" s="64" t="str">
        <f t="shared" si="526"/>
        <v>1er Auxilio, fatalidad, posible enfermedad no ocupacional, posible enfermedad ocupacional</v>
      </c>
      <c r="K330" s="78">
        <v>2</v>
      </c>
      <c r="L330" s="78" t="s">
        <v>31</v>
      </c>
      <c r="M330" s="115">
        <f t="shared" si="527"/>
        <v>8</v>
      </c>
      <c r="N330" s="65" t="str">
        <f t="shared" si="440"/>
        <v>Alto</v>
      </c>
      <c r="O330" s="66"/>
      <c r="P330" s="5" t="str">
        <f t="shared" si="441"/>
        <v/>
      </c>
      <c r="Q330" s="66"/>
      <c r="R330" s="5" t="str">
        <f t="shared" si="442"/>
        <v/>
      </c>
      <c r="S330" s="67" t="s">
        <v>322</v>
      </c>
      <c r="T330" s="5">
        <f t="shared" si="443"/>
        <v>0.65</v>
      </c>
      <c r="U330" s="68" t="s">
        <v>415</v>
      </c>
      <c r="V330" s="5">
        <f t="shared" si="444"/>
        <v>0.55000000000000004</v>
      </c>
      <c r="W330" s="5">
        <f t="shared" si="451"/>
        <v>11</v>
      </c>
      <c r="X330" s="5">
        <f t="shared" si="452"/>
        <v>0.55000000000000004</v>
      </c>
      <c r="Y330" s="69" t="s">
        <v>240</v>
      </c>
      <c r="Z330" s="5">
        <f t="shared" si="447"/>
        <v>0.2</v>
      </c>
      <c r="AA330" s="5">
        <f t="shared" si="448"/>
        <v>13</v>
      </c>
      <c r="AB330" s="5">
        <f t="shared" si="449"/>
        <v>0.2</v>
      </c>
      <c r="AC330" s="5">
        <f t="shared" si="523"/>
        <v>18</v>
      </c>
      <c r="AD330" s="5">
        <f t="shared" si="453"/>
        <v>1</v>
      </c>
      <c r="AE330" s="70">
        <f t="shared" si="482"/>
        <v>1</v>
      </c>
      <c r="AF330" s="5" t="str">
        <f t="shared" si="485"/>
        <v>5E</v>
      </c>
      <c r="AG330" s="66">
        <f t="shared" si="483"/>
        <v>25</v>
      </c>
      <c r="AH330" s="65" t="str">
        <f t="shared" si="481"/>
        <v>Bajo</v>
      </c>
      <c r="AI330" s="5" t="str">
        <f t="shared" si="484"/>
        <v>SIGNIFICATIVO</v>
      </c>
      <c r="AJ330" s="5" t="s">
        <v>441</v>
      </c>
      <c r="AK330" s="99" t="s">
        <v>382</v>
      </c>
      <c r="AN330" s="71"/>
    </row>
    <row r="331" spans="1:54" ht="356.25">
      <c r="A331" s="97"/>
      <c r="B331" s="230"/>
      <c r="C331" s="230"/>
      <c r="D331" s="230"/>
      <c r="E331" s="229"/>
      <c r="F331" s="229"/>
      <c r="G331" s="63">
        <v>7</v>
      </c>
      <c r="H331" s="64" t="str">
        <f t="shared" si="524"/>
        <v>Ventilación inadecuada</v>
      </c>
      <c r="I331" s="64" t="str">
        <f t="shared" si="525"/>
        <v>Exposición a Ventilación deficiente/inadecuada</v>
      </c>
      <c r="J331" s="64" t="str">
        <f t="shared" si="526"/>
        <v>Posible enfermedad No Ocupacional, posible enfermedad ocupacional</v>
      </c>
      <c r="K331" s="78">
        <v>2</v>
      </c>
      <c r="L331" s="78" t="s">
        <v>31</v>
      </c>
      <c r="M331" s="115">
        <f t="shared" si="527"/>
        <v>8</v>
      </c>
      <c r="N331" s="65" t="str">
        <f t="shared" si="440"/>
        <v>Alto</v>
      </c>
      <c r="O331" s="66"/>
      <c r="P331" s="5" t="str">
        <f t="shared" si="441"/>
        <v/>
      </c>
      <c r="Q331" s="66"/>
      <c r="R331" s="5" t="str">
        <f t="shared" si="442"/>
        <v/>
      </c>
      <c r="S331" s="67" t="s">
        <v>349</v>
      </c>
      <c r="T331" s="5">
        <f t="shared" si="443"/>
        <v>0.65</v>
      </c>
      <c r="U331" s="68" t="s">
        <v>404</v>
      </c>
      <c r="V331" s="5">
        <f t="shared" si="444"/>
        <v>0.55000000000000004</v>
      </c>
      <c r="W331" s="5">
        <f t="shared" si="451"/>
        <v>11</v>
      </c>
      <c r="X331" s="5">
        <f t="shared" si="452"/>
        <v>0.55000000000000004</v>
      </c>
      <c r="Y331" s="69" t="s">
        <v>240</v>
      </c>
      <c r="Z331" s="5">
        <f t="shared" si="447"/>
        <v>0.2</v>
      </c>
      <c r="AA331" s="5">
        <f t="shared" si="448"/>
        <v>13</v>
      </c>
      <c r="AB331" s="5">
        <f t="shared" si="449"/>
        <v>0.2</v>
      </c>
      <c r="AC331" s="5">
        <f t="shared" si="523"/>
        <v>18</v>
      </c>
      <c r="AD331" s="5">
        <f t="shared" si="453"/>
        <v>1</v>
      </c>
      <c r="AE331" s="70">
        <f t="shared" si="482"/>
        <v>1</v>
      </c>
      <c r="AF331" s="5" t="str">
        <f t="shared" si="485"/>
        <v>5E</v>
      </c>
      <c r="AG331" s="66">
        <f t="shared" si="483"/>
        <v>25</v>
      </c>
      <c r="AH331" s="65" t="str">
        <f t="shared" si="481"/>
        <v>Bajo</v>
      </c>
      <c r="AI331" s="5" t="str">
        <f t="shared" si="484"/>
        <v>SIGNIFICATIVO</v>
      </c>
      <c r="AJ331" s="5" t="s">
        <v>441</v>
      </c>
      <c r="AK331" s="99" t="s">
        <v>382</v>
      </c>
      <c r="AN331" s="71"/>
    </row>
    <row r="332" spans="1:54" ht="384.75">
      <c r="A332" s="97"/>
      <c r="B332" s="230"/>
      <c r="C332" s="230"/>
      <c r="D332" s="230"/>
      <c r="E332" s="229"/>
      <c r="F332" s="229"/>
      <c r="G332" s="63">
        <v>8</v>
      </c>
      <c r="H332" s="64" t="str">
        <f t="shared" si="524"/>
        <v>Polvo /Material Particulado)</v>
      </c>
      <c r="I332" s="64" t="str">
        <f t="shared" si="525"/>
        <v>Inhalación de Polvo /Material Particulado), Contacto de la Vista con sustancias o agentes dañinos.</v>
      </c>
      <c r="J332" s="64" t="str">
        <f t="shared" si="526"/>
        <v>1er Auxilio, lesion leve, lesion moderada, posible enfermedad no ocupacional, posible enfermedad ocupacional</v>
      </c>
      <c r="K332" s="78">
        <v>3</v>
      </c>
      <c r="L332" s="78" t="s">
        <v>31</v>
      </c>
      <c r="M332" s="78">
        <f t="shared" ref="M332:M387" si="528">IF(OR(K332="",L332=""),"",VLOOKUP(CONCATENATE(K332,L332),$AS$3:$AT$51,2,FALSE))</f>
        <v>13</v>
      </c>
      <c r="N332" s="65" t="str">
        <f t="shared" si="440"/>
        <v>Medio</v>
      </c>
      <c r="O332" s="66"/>
      <c r="P332" s="5" t="str">
        <f t="shared" si="441"/>
        <v/>
      </c>
      <c r="Q332" s="66"/>
      <c r="R332" s="5" t="str">
        <f t="shared" si="442"/>
        <v/>
      </c>
      <c r="S332" s="67" t="s">
        <v>350</v>
      </c>
      <c r="T332" s="5">
        <f t="shared" si="443"/>
        <v>0.65</v>
      </c>
      <c r="U332" s="68" t="s">
        <v>396</v>
      </c>
      <c r="V332" s="5">
        <f t="shared" si="444"/>
        <v>0.55000000000000004</v>
      </c>
      <c r="W332" s="5">
        <f t="shared" si="451"/>
        <v>11</v>
      </c>
      <c r="X332" s="5">
        <f t="shared" si="452"/>
        <v>0.55000000000000004</v>
      </c>
      <c r="Y332" s="69" t="s">
        <v>240</v>
      </c>
      <c r="Z332" s="5">
        <f t="shared" si="447"/>
        <v>0.2</v>
      </c>
      <c r="AA332" s="5">
        <f t="shared" si="448"/>
        <v>13</v>
      </c>
      <c r="AB332" s="5">
        <f t="shared" si="449"/>
        <v>0.2</v>
      </c>
      <c r="AC332" s="5">
        <f t="shared" si="523"/>
        <v>13</v>
      </c>
      <c r="AD332" s="5">
        <f t="shared" si="453"/>
        <v>1</v>
      </c>
      <c r="AE332" s="70">
        <f t="shared" si="482"/>
        <v>1</v>
      </c>
      <c r="AF332" s="5" t="str">
        <f t="shared" si="485"/>
        <v>5E</v>
      </c>
      <c r="AG332" s="66">
        <f t="shared" si="483"/>
        <v>25</v>
      </c>
      <c r="AH332" s="65" t="str">
        <f t="shared" si="481"/>
        <v>Bajo</v>
      </c>
      <c r="AI332" s="5" t="str">
        <f t="shared" si="484"/>
        <v>NO SIGNIFICATIVO</v>
      </c>
      <c r="AJ332" s="5" t="s">
        <v>441</v>
      </c>
      <c r="AK332" s="99" t="s">
        <v>382</v>
      </c>
      <c r="AN332" s="71"/>
    </row>
    <row r="333" spans="1:54" ht="356.25">
      <c r="A333" s="97"/>
      <c r="B333" s="230"/>
      <c r="C333" s="230"/>
      <c r="D333" s="230"/>
      <c r="E333" s="229"/>
      <c r="F333" s="229"/>
      <c r="G333" s="63">
        <v>39</v>
      </c>
      <c r="H333" s="64" t="str">
        <f t="shared" si="524"/>
        <v>Orden y limpieza deficiente/Desorden</v>
      </c>
      <c r="I333" s="64" t="str">
        <f t="shared" si="525"/>
        <v>Caída al mismo nivel</v>
      </c>
      <c r="J333" s="64" t="str">
        <f t="shared" si="526"/>
        <v>1er Auxilio, lesion leve, lesion moderada.</v>
      </c>
      <c r="K333" s="78">
        <v>3</v>
      </c>
      <c r="L333" s="78" t="s">
        <v>31</v>
      </c>
      <c r="M333" s="78">
        <f t="shared" si="528"/>
        <v>13</v>
      </c>
      <c r="N333" s="65" t="str">
        <f t="shared" si="440"/>
        <v>Medio</v>
      </c>
      <c r="O333" s="66"/>
      <c r="P333" s="5" t="str">
        <f t="shared" si="441"/>
        <v/>
      </c>
      <c r="Q333" s="66"/>
      <c r="R333" s="5" t="str">
        <f t="shared" si="442"/>
        <v/>
      </c>
      <c r="S333" s="67"/>
      <c r="T333" s="5" t="str">
        <f t="shared" si="443"/>
        <v/>
      </c>
      <c r="U333" s="68" t="s">
        <v>415</v>
      </c>
      <c r="V333" s="5">
        <f t="shared" si="444"/>
        <v>0.55000000000000004</v>
      </c>
      <c r="W333" s="5">
        <f t="shared" si="451"/>
        <v>11</v>
      </c>
      <c r="X333" s="5">
        <f t="shared" si="452"/>
        <v>0.55000000000000004</v>
      </c>
      <c r="Y333" s="69" t="s">
        <v>240</v>
      </c>
      <c r="Z333" s="5">
        <f t="shared" si="447"/>
        <v>0.2</v>
      </c>
      <c r="AA333" s="5">
        <f t="shared" si="448"/>
        <v>13</v>
      </c>
      <c r="AB333" s="5">
        <f t="shared" si="449"/>
        <v>0.2</v>
      </c>
      <c r="AC333" s="5">
        <f t="shared" si="523"/>
        <v>13</v>
      </c>
      <c r="AD333" s="5">
        <f t="shared" si="453"/>
        <v>5</v>
      </c>
      <c r="AE333" s="70">
        <f t="shared" si="482"/>
        <v>5</v>
      </c>
      <c r="AF333" s="5" t="str">
        <f t="shared" si="485"/>
        <v>4D</v>
      </c>
      <c r="AG333" s="66">
        <f t="shared" si="483"/>
        <v>21</v>
      </c>
      <c r="AH333" s="65" t="str">
        <f t="shared" si="481"/>
        <v>Bajo</v>
      </c>
      <c r="AI333" s="5" t="str">
        <f t="shared" si="484"/>
        <v>NO SIGNIFICATIVO</v>
      </c>
      <c r="AJ333" s="5" t="s">
        <v>441</v>
      </c>
      <c r="AK333" s="99" t="s">
        <v>382</v>
      </c>
      <c r="AN333" s="71"/>
    </row>
    <row r="334" spans="1:54" ht="356.25">
      <c r="A334" s="97"/>
      <c r="B334" s="230"/>
      <c r="C334" s="230"/>
      <c r="D334" s="230"/>
      <c r="E334" s="229"/>
      <c r="F334" s="229"/>
      <c r="G334" s="63">
        <v>25</v>
      </c>
      <c r="H334" s="64" t="str">
        <f t="shared" si="524"/>
        <v>Herramientas manuales y de poder en mal estado</v>
      </c>
      <c r="I334" s="64" t="str">
        <f t="shared" si="525"/>
        <v>Golpeado por caída de Herramientas objetos (anulación), Atrapado (Puntos de pellizco y mordida)</v>
      </c>
      <c r="J334" s="64" t="str">
        <f t="shared" si="526"/>
        <v>1er Auxilio, lesion leve, lesion moderada, lesion incapacitante, fatalidad</v>
      </c>
      <c r="K334" s="78">
        <v>2</v>
      </c>
      <c r="L334" s="78" t="s">
        <v>31</v>
      </c>
      <c r="M334" s="115">
        <f t="shared" si="528"/>
        <v>8</v>
      </c>
      <c r="N334" s="65" t="str">
        <f t="shared" si="440"/>
        <v>Alto</v>
      </c>
      <c r="O334" s="66"/>
      <c r="P334" s="5" t="str">
        <f t="shared" si="441"/>
        <v/>
      </c>
      <c r="Q334" s="66"/>
      <c r="R334" s="5" t="str">
        <f t="shared" si="442"/>
        <v/>
      </c>
      <c r="S334" s="67"/>
      <c r="T334" s="5" t="str">
        <f t="shared" si="443"/>
        <v/>
      </c>
      <c r="U334" s="68" t="s">
        <v>415</v>
      </c>
      <c r="V334" s="5">
        <f t="shared" si="444"/>
        <v>0.55000000000000004</v>
      </c>
      <c r="W334" s="5">
        <f t="shared" si="451"/>
        <v>11</v>
      </c>
      <c r="X334" s="5">
        <f t="shared" si="452"/>
        <v>0.55000000000000004</v>
      </c>
      <c r="Y334" s="69" t="s">
        <v>240</v>
      </c>
      <c r="Z334" s="5">
        <f t="shared" si="447"/>
        <v>0.2</v>
      </c>
      <c r="AA334" s="5">
        <f t="shared" si="448"/>
        <v>13</v>
      </c>
      <c r="AB334" s="5">
        <f t="shared" si="449"/>
        <v>0.2</v>
      </c>
      <c r="AC334" s="5">
        <f t="shared" si="523"/>
        <v>18</v>
      </c>
      <c r="AD334" s="5">
        <f t="shared" si="453"/>
        <v>6</v>
      </c>
      <c r="AE334" s="70">
        <f t="shared" si="482"/>
        <v>6</v>
      </c>
      <c r="AF334" s="5" t="str">
        <f t="shared" si="485"/>
        <v>3E</v>
      </c>
      <c r="AG334" s="66">
        <f t="shared" si="483"/>
        <v>20</v>
      </c>
      <c r="AH334" s="65" t="str">
        <f t="shared" si="481"/>
        <v>Bajo</v>
      </c>
      <c r="AI334" s="5" t="str">
        <f t="shared" si="484"/>
        <v>SIGNIFICATIVO</v>
      </c>
      <c r="AJ334" s="5" t="s">
        <v>441</v>
      </c>
      <c r="AK334" s="99" t="s">
        <v>382</v>
      </c>
      <c r="AN334" s="71"/>
    </row>
    <row r="335" spans="1:54" ht="356.25">
      <c r="A335" s="97"/>
      <c r="B335" s="230"/>
      <c r="C335" s="230"/>
      <c r="D335" s="230"/>
      <c r="E335" s="229"/>
      <c r="F335" s="229"/>
      <c r="G335" s="63">
        <v>23</v>
      </c>
      <c r="H335" s="64" t="str">
        <f t="shared" si="524"/>
        <v>Fluidos a Presión, Equipo Presurizado</v>
      </c>
      <c r="I335" s="64" t="str">
        <f t="shared" si="525"/>
        <v>Golpeado por fluidos a presión</v>
      </c>
      <c r="J335" s="64" t="str">
        <f t="shared" si="526"/>
        <v>1er Auxilio, lesion leve, lesion moderada, lesion incapacitante, fatalidad</v>
      </c>
      <c r="K335" s="78">
        <v>2</v>
      </c>
      <c r="L335" s="78" t="s">
        <v>31</v>
      </c>
      <c r="M335" s="115">
        <f t="shared" si="528"/>
        <v>8</v>
      </c>
      <c r="N335" s="65" t="str">
        <f t="shared" si="440"/>
        <v>Alto</v>
      </c>
      <c r="O335" s="66"/>
      <c r="P335" s="5" t="str">
        <f t="shared" si="441"/>
        <v/>
      </c>
      <c r="Q335" s="66"/>
      <c r="R335" s="5" t="str">
        <f t="shared" si="442"/>
        <v/>
      </c>
      <c r="S335" s="116" t="s">
        <v>388</v>
      </c>
      <c r="T335" s="5">
        <f t="shared" si="443"/>
        <v>0.65</v>
      </c>
      <c r="U335" s="68" t="s">
        <v>415</v>
      </c>
      <c r="V335" s="5">
        <f t="shared" si="444"/>
        <v>0.55000000000000004</v>
      </c>
      <c r="W335" s="5">
        <f t="shared" si="451"/>
        <v>11</v>
      </c>
      <c r="X335" s="5">
        <f t="shared" si="452"/>
        <v>0.55000000000000004</v>
      </c>
      <c r="Y335" s="69" t="s">
        <v>240</v>
      </c>
      <c r="Z335" s="5">
        <f t="shared" si="447"/>
        <v>0.2</v>
      </c>
      <c r="AA335" s="5">
        <f t="shared" si="448"/>
        <v>13</v>
      </c>
      <c r="AB335" s="5">
        <f t="shared" si="449"/>
        <v>0.2</v>
      </c>
      <c r="AC335" s="5">
        <f t="shared" si="523"/>
        <v>18</v>
      </c>
      <c r="AD335" s="5">
        <f t="shared" si="453"/>
        <v>1</v>
      </c>
      <c r="AE335" s="70">
        <f t="shared" si="482"/>
        <v>1</v>
      </c>
      <c r="AF335" s="5" t="str">
        <f t="shared" si="485"/>
        <v>5E</v>
      </c>
      <c r="AG335" s="66">
        <f t="shared" si="483"/>
        <v>25</v>
      </c>
      <c r="AH335" s="65" t="str">
        <f t="shared" si="481"/>
        <v>Bajo</v>
      </c>
      <c r="AI335" s="5" t="str">
        <f t="shared" si="484"/>
        <v>SIGNIFICATIVO</v>
      </c>
      <c r="AJ335" s="5" t="s">
        <v>441</v>
      </c>
      <c r="AK335" s="99" t="s">
        <v>382</v>
      </c>
      <c r="AN335" s="71"/>
    </row>
    <row r="336" spans="1:54" ht="356.25">
      <c r="A336" s="97"/>
      <c r="B336" s="230"/>
      <c r="C336" s="230"/>
      <c r="D336" s="230"/>
      <c r="E336" s="229"/>
      <c r="F336" s="229"/>
      <c r="G336" s="63">
        <v>33</v>
      </c>
      <c r="H336" s="64" t="str">
        <f t="shared" si="524"/>
        <v xml:space="preserve">Vehículo/equipo Motorizado en Movimiento </v>
      </c>
      <c r="I336" s="64" t="str">
        <f t="shared" si="525"/>
        <v>Atropellamiento - Accidente Vehicular</v>
      </c>
      <c r="J336" s="64" t="str">
        <f t="shared" si="526"/>
        <v>1er Auxilio, lesion leve, lesion moderada, lesion incapacitante, fatalidad</v>
      </c>
      <c r="K336" s="78">
        <v>2</v>
      </c>
      <c r="L336" s="78" t="s">
        <v>31</v>
      </c>
      <c r="M336" s="115">
        <f t="shared" si="528"/>
        <v>8</v>
      </c>
      <c r="N336" s="65" t="str">
        <f t="shared" si="440"/>
        <v>Alto</v>
      </c>
      <c r="O336" s="66"/>
      <c r="P336" s="5" t="str">
        <f t="shared" si="441"/>
        <v/>
      </c>
      <c r="Q336" s="66"/>
      <c r="R336" s="5" t="str">
        <f t="shared" si="442"/>
        <v/>
      </c>
      <c r="S336" s="67" t="s">
        <v>355</v>
      </c>
      <c r="T336" s="5">
        <f t="shared" si="443"/>
        <v>0.65</v>
      </c>
      <c r="U336" s="68" t="s">
        <v>415</v>
      </c>
      <c r="V336" s="5">
        <f t="shared" si="444"/>
        <v>0.55000000000000004</v>
      </c>
      <c r="W336" s="5">
        <f t="shared" si="451"/>
        <v>11</v>
      </c>
      <c r="X336" s="5">
        <f t="shared" si="452"/>
        <v>0.55000000000000004</v>
      </c>
      <c r="Y336" s="69" t="s">
        <v>240</v>
      </c>
      <c r="Z336" s="5">
        <f t="shared" si="447"/>
        <v>0.2</v>
      </c>
      <c r="AA336" s="5">
        <f t="shared" si="448"/>
        <v>13</v>
      </c>
      <c r="AB336" s="5">
        <f t="shared" si="449"/>
        <v>0.2</v>
      </c>
      <c r="AC336" s="5">
        <f t="shared" si="523"/>
        <v>18</v>
      </c>
      <c r="AD336" s="5">
        <f t="shared" si="453"/>
        <v>1</v>
      </c>
      <c r="AE336" s="70">
        <f t="shared" si="482"/>
        <v>1</v>
      </c>
      <c r="AF336" s="5" t="str">
        <f t="shared" si="485"/>
        <v>5E</v>
      </c>
      <c r="AG336" s="66">
        <f t="shared" si="483"/>
        <v>25</v>
      </c>
      <c r="AH336" s="65" t="str">
        <f t="shared" si="481"/>
        <v>Bajo</v>
      </c>
      <c r="AI336" s="5" t="str">
        <f t="shared" si="484"/>
        <v>SIGNIFICATIVO</v>
      </c>
      <c r="AJ336" s="5" t="s">
        <v>441</v>
      </c>
      <c r="AK336" s="99" t="s">
        <v>382</v>
      </c>
      <c r="AN336" s="71"/>
    </row>
    <row r="337" spans="1:40" ht="356.25">
      <c r="A337" s="97"/>
      <c r="B337" s="230"/>
      <c r="C337" s="230"/>
      <c r="D337" s="230"/>
      <c r="E337" s="229"/>
      <c r="F337" s="229"/>
      <c r="G337" s="63">
        <v>50</v>
      </c>
      <c r="H337" s="64" t="str">
        <f t="shared" si="524"/>
        <v>Equipos o instalaciones eléctricas energizadas</v>
      </c>
      <c r="I337" s="64" t="str">
        <f t="shared" si="525"/>
        <v>Contacto directo / indirecto / inducción con energía eléctrica</v>
      </c>
      <c r="J337" s="64" t="str">
        <f t="shared" si="526"/>
        <v>1er Auxilio, lesion leve, lesion moderada, posible enfermedad ocupacional, fatalidad</v>
      </c>
      <c r="K337" s="78">
        <v>2</v>
      </c>
      <c r="L337" s="78" t="s">
        <v>31</v>
      </c>
      <c r="M337" s="115">
        <f t="shared" si="528"/>
        <v>8</v>
      </c>
      <c r="N337" s="65" t="str">
        <f t="shared" si="440"/>
        <v>Alto</v>
      </c>
      <c r="O337" s="66"/>
      <c r="P337" s="5" t="str">
        <f t="shared" si="441"/>
        <v/>
      </c>
      <c r="Q337" s="66"/>
      <c r="R337" s="5" t="str">
        <f t="shared" si="442"/>
        <v/>
      </c>
      <c r="S337" s="67" t="s">
        <v>360</v>
      </c>
      <c r="T337" s="5">
        <f t="shared" si="443"/>
        <v>0.65</v>
      </c>
      <c r="U337" s="68" t="s">
        <v>415</v>
      </c>
      <c r="V337" s="5">
        <f t="shared" si="444"/>
        <v>0.55000000000000004</v>
      </c>
      <c r="W337" s="5">
        <f t="shared" si="451"/>
        <v>11</v>
      </c>
      <c r="X337" s="5">
        <f t="shared" si="452"/>
        <v>0.55000000000000004</v>
      </c>
      <c r="Y337" s="69" t="s">
        <v>240</v>
      </c>
      <c r="Z337" s="5">
        <f t="shared" si="447"/>
        <v>0.2</v>
      </c>
      <c r="AA337" s="5">
        <f t="shared" si="448"/>
        <v>13</v>
      </c>
      <c r="AB337" s="5">
        <f t="shared" si="449"/>
        <v>0.2</v>
      </c>
      <c r="AC337" s="5">
        <f t="shared" si="523"/>
        <v>18</v>
      </c>
      <c r="AD337" s="5">
        <f t="shared" si="453"/>
        <v>1</v>
      </c>
      <c r="AE337" s="70">
        <f t="shared" si="482"/>
        <v>1</v>
      </c>
      <c r="AF337" s="5" t="str">
        <f t="shared" si="485"/>
        <v>5E</v>
      </c>
      <c r="AG337" s="66">
        <f t="shared" si="483"/>
        <v>25</v>
      </c>
      <c r="AH337" s="65" t="str">
        <f t="shared" si="481"/>
        <v>Bajo</v>
      </c>
      <c r="AI337" s="5" t="str">
        <f t="shared" si="484"/>
        <v>SIGNIFICATIVO</v>
      </c>
      <c r="AJ337" s="5" t="s">
        <v>441</v>
      </c>
      <c r="AK337" s="99" t="s">
        <v>382</v>
      </c>
      <c r="AN337" s="71"/>
    </row>
    <row r="338" spans="1:40" ht="356.25">
      <c r="A338" s="97"/>
      <c r="B338" s="230"/>
      <c r="C338" s="230"/>
      <c r="D338" s="230"/>
      <c r="E338" s="229"/>
      <c r="F338" s="229"/>
      <c r="G338" s="63">
        <v>26</v>
      </c>
      <c r="H338" s="117" t="str">
        <f t="shared" si="524"/>
        <v>Maquinarias o equipos/Partes en movimiento</v>
      </c>
      <c r="I338" s="64" t="str">
        <f t="shared" si="525"/>
        <v>Atrapado (por pieza en movimiento)</v>
      </c>
      <c r="J338" s="64" t="str">
        <f t="shared" si="526"/>
        <v>1er Auxilio, lesion leve, lesion moderada, lesion incapacitante, fatalidad</v>
      </c>
      <c r="K338" s="78">
        <v>2</v>
      </c>
      <c r="L338" s="78" t="s">
        <v>31</v>
      </c>
      <c r="M338" s="115">
        <f t="shared" si="528"/>
        <v>8</v>
      </c>
      <c r="N338" s="65" t="str">
        <f t="shared" si="440"/>
        <v>Alto</v>
      </c>
      <c r="O338" s="66"/>
      <c r="P338" s="5" t="str">
        <f t="shared" si="441"/>
        <v/>
      </c>
      <c r="Q338" s="66"/>
      <c r="R338" s="5" t="str">
        <f t="shared" si="442"/>
        <v/>
      </c>
      <c r="S338" s="79"/>
      <c r="T338" s="5" t="str">
        <f t="shared" si="443"/>
        <v/>
      </c>
      <c r="U338" s="68" t="s">
        <v>415</v>
      </c>
      <c r="V338" s="5">
        <f t="shared" si="444"/>
        <v>0.55000000000000004</v>
      </c>
      <c r="W338" s="5">
        <f t="shared" si="451"/>
        <v>11</v>
      </c>
      <c r="X338" s="5">
        <f t="shared" si="452"/>
        <v>0.55000000000000004</v>
      </c>
      <c r="Y338" s="69" t="s">
        <v>240</v>
      </c>
      <c r="Z338" s="5">
        <f t="shared" si="447"/>
        <v>0.2</v>
      </c>
      <c r="AA338" s="5">
        <f t="shared" si="448"/>
        <v>13</v>
      </c>
      <c r="AB338" s="5">
        <f t="shared" si="449"/>
        <v>0.2</v>
      </c>
      <c r="AC338" s="5">
        <f t="shared" si="523"/>
        <v>18</v>
      </c>
      <c r="AD338" s="5">
        <f t="shared" si="453"/>
        <v>6</v>
      </c>
      <c r="AE338" s="70">
        <f t="shared" si="482"/>
        <v>6</v>
      </c>
      <c r="AF338" s="5" t="str">
        <f t="shared" si="485"/>
        <v>3E</v>
      </c>
      <c r="AG338" s="66">
        <f t="shared" si="483"/>
        <v>20</v>
      </c>
      <c r="AH338" s="65" t="str">
        <f t="shared" si="481"/>
        <v>Bajo</v>
      </c>
      <c r="AI338" s="5" t="str">
        <f t="shared" si="484"/>
        <v>SIGNIFICATIVO</v>
      </c>
      <c r="AJ338" s="5" t="s">
        <v>441</v>
      </c>
      <c r="AK338" s="99" t="s">
        <v>382</v>
      </c>
      <c r="AN338" s="71"/>
    </row>
    <row r="339" spans="1:40" ht="356.25">
      <c r="A339" s="97"/>
      <c r="B339" s="230"/>
      <c r="C339" s="230"/>
      <c r="D339" s="230"/>
      <c r="E339" s="229"/>
      <c r="F339" s="229"/>
      <c r="G339" s="63">
        <v>69</v>
      </c>
      <c r="H339" s="64" t="str">
        <f t="shared" si="524"/>
        <v>Usar herramientas/materiales de manera incorrecta</v>
      </c>
      <c r="I339" s="64" t="str">
        <f t="shared" si="525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39" s="64" t="str">
        <f t="shared" si="526"/>
        <v>1er Auxilio, lesion leve, lesion moderada, lesion incapacitante, fatalidad</v>
      </c>
      <c r="K339" s="78">
        <v>2</v>
      </c>
      <c r="L339" s="78" t="s">
        <v>31</v>
      </c>
      <c r="M339" s="115">
        <f t="shared" si="528"/>
        <v>8</v>
      </c>
      <c r="N339" s="65" t="str">
        <f t="shared" si="440"/>
        <v>Alto</v>
      </c>
      <c r="O339" s="66"/>
      <c r="P339" s="5" t="str">
        <f t="shared" si="441"/>
        <v/>
      </c>
      <c r="Q339" s="66"/>
      <c r="R339" s="5" t="str">
        <f t="shared" si="442"/>
        <v/>
      </c>
      <c r="S339" s="67" t="s">
        <v>304</v>
      </c>
      <c r="T339" s="5">
        <f t="shared" si="443"/>
        <v>0.65</v>
      </c>
      <c r="U339" s="68" t="s">
        <v>415</v>
      </c>
      <c r="V339" s="5">
        <f t="shared" si="444"/>
        <v>0.55000000000000004</v>
      </c>
      <c r="W339" s="5">
        <f t="shared" si="451"/>
        <v>11</v>
      </c>
      <c r="X339" s="5">
        <f t="shared" si="452"/>
        <v>0.55000000000000004</v>
      </c>
      <c r="Y339" s="69" t="s">
        <v>240</v>
      </c>
      <c r="Z339" s="5">
        <f t="shared" si="447"/>
        <v>0.2</v>
      </c>
      <c r="AA339" s="5">
        <f t="shared" si="448"/>
        <v>13</v>
      </c>
      <c r="AB339" s="5">
        <f t="shared" si="449"/>
        <v>0.2</v>
      </c>
      <c r="AC339" s="5">
        <f t="shared" si="523"/>
        <v>18</v>
      </c>
      <c r="AD339" s="5">
        <f t="shared" si="453"/>
        <v>1</v>
      </c>
      <c r="AE339" s="70">
        <f t="shared" si="482"/>
        <v>1</v>
      </c>
      <c r="AF339" s="5" t="str">
        <f t="shared" si="485"/>
        <v>5E</v>
      </c>
      <c r="AG339" s="66">
        <f t="shared" si="483"/>
        <v>25</v>
      </c>
      <c r="AH339" s="65" t="str">
        <f t="shared" ref="AH339:AH402" si="529">IF(AG339="","",IF(AND(OR(AG339&gt;16,AG339=16),OR(AG339&lt;25,AG339=25)),"Bajo",IF(AND(OR(AG339&gt;9,AG339=9),OR(AG339&lt;15,AG339=15)),"Medio",IF(AND(OR(AG339&gt;1,AG339=1),OR(AG339&lt;8,AG339=8)),"Alto"))))</f>
        <v>Bajo</v>
      </c>
      <c r="AI339" s="5" t="str">
        <f t="shared" si="484"/>
        <v>SIGNIFICATIVO</v>
      </c>
      <c r="AJ339" s="5" t="s">
        <v>441</v>
      </c>
      <c r="AK339" s="99" t="s">
        <v>382</v>
      </c>
      <c r="AN339" s="71"/>
    </row>
    <row r="340" spans="1:40" ht="356.25">
      <c r="A340" s="97"/>
      <c r="B340" s="230"/>
      <c r="C340" s="230"/>
      <c r="D340" s="230"/>
      <c r="E340" s="229"/>
      <c r="F340" s="229"/>
      <c r="G340" s="63">
        <v>50</v>
      </c>
      <c r="H340" s="64" t="str">
        <f t="shared" si="524"/>
        <v>Equipos o instalaciones eléctricas energizadas</v>
      </c>
      <c r="I340" s="64" t="str">
        <f t="shared" si="525"/>
        <v>Contacto directo / indirecto / inducción con energía eléctrica</v>
      </c>
      <c r="J340" s="64" t="str">
        <f t="shared" si="526"/>
        <v>1er Auxilio, lesion leve, lesion moderada, posible enfermedad ocupacional, fatalidad</v>
      </c>
      <c r="K340" s="78">
        <v>2</v>
      </c>
      <c r="L340" s="78" t="s">
        <v>31</v>
      </c>
      <c r="M340" s="115">
        <f t="shared" si="528"/>
        <v>8</v>
      </c>
      <c r="N340" s="65" t="str">
        <f t="shared" si="440"/>
        <v>Alto</v>
      </c>
      <c r="O340" s="66"/>
      <c r="P340" s="5" t="str">
        <f t="shared" si="441"/>
        <v/>
      </c>
      <c r="Q340" s="66"/>
      <c r="R340" s="5" t="str">
        <f t="shared" si="442"/>
        <v/>
      </c>
      <c r="S340" s="67" t="s">
        <v>360</v>
      </c>
      <c r="T340" s="5">
        <f t="shared" si="443"/>
        <v>0.65</v>
      </c>
      <c r="U340" s="68" t="s">
        <v>415</v>
      </c>
      <c r="V340" s="5">
        <f t="shared" si="444"/>
        <v>0.55000000000000004</v>
      </c>
      <c r="W340" s="5">
        <f t="shared" si="451"/>
        <v>11</v>
      </c>
      <c r="X340" s="5">
        <f t="shared" si="452"/>
        <v>0.55000000000000004</v>
      </c>
      <c r="Y340" s="69" t="s">
        <v>240</v>
      </c>
      <c r="Z340" s="5">
        <f t="shared" si="447"/>
        <v>0.2</v>
      </c>
      <c r="AA340" s="5">
        <f t="shared" si="448"/>
        <v>13</v>
      </c>
      <c r="AB340" s="5">
        <f t="shared" si="449"/>
        <v>0.2</v>
      </c>
      <c r="AC340" s="5">
        <f t="shared" si="523"/>
        <v>18</v>
      </c>
      <c r="AD340" s="5">
        <f t="shared" si="453"/>
        <v>1</v>
      </c>
      <c r="AE340" s="70">
        <f t="shared" ref="AE340:AE355" si="530">IF(AD340="","",IF(AD340&lt;1,1,AD340))</f>
        <v>1</v>
      </c>
      <c r="AF340" s="5" t="str">
        <f t="shared" si="485"/>
        <v>5E</v>
      </c>
      <c r="AG340" s="66">
        <f t="shared" ref="AG340:AG403" si="531">IF(M340="","", IF(AF340="",M340,VLOOKUP(AF340,$AS$3:$AT$27,2,FALSE)))</f>
        <v>25</v>
      </c>
      <c r="AH340" s="65" t="str">
        <f t="shared" si="529"/>
        <v>Bajo</v>
      </c>
      <c r="AI340" s="5" t="str">
        <f t="shared" ref="AI340:AI403" si="532">IF(N340="", "",IF(N340="ALTO","SIGNIFICATIVO", "NO SIGNIFICATIVO"))</f>
        <v>SIGNIFICATIVO</v>
      </c>
      <c r="AJ340" s="5" t="s">
        <v>441</v>
      </c>
      <c r="AK340" s="99" t="s">
        <v>382</v>
      </c>
      <c r="AN340" s="71"/>
    </row>
    <row r="341" spans="1:40" ht="356.25">
      <c r="A341" s="97"/>
      <c r="B341" s="230"/>
      <c r="C341" s="230"/>
      <c r="D341" s="230"/>
      <c r="E341" s="229"/>
      <c r="F341" s="229"/>
      <c r="G341" s="63">
        <v>74</v>
      </c>
      <c r="H341" s="64" t="str">
        <f t="shared" si="524"/>
        <v>Levantar incorrectamente</v>
      </c>
      <c r="I341" s="64" t="str">
        <f t="shared" si="525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41" s="64" t="str">
        <f t="shared" si="526"/>
        <v>1er Auxilio, lesion leve, lesion moderada, lesion incapacitante, fatalidad</v>
      </c>
      <c r="K341" s="78">
        <v>3</v>
      </c>
      <c r="L341" s="78" t="s">
        <v>31</v>
      </c>
      <c r="M341" s="78">
        <f t="shared" si="528"/>
        <v>13</v>
      </c>
      <c r="N341" s="65" t="str">
        <f t="shared" si="440"/>
        <v>Medio</v>
      </c>
      <c r="O341" s="66"/>
      <c r="P341" s="5" t="str">
        <f t="shared" si="441"/>
        <v/>
      </c>
      <c r="Q341" s="66"/>
      <c r="R341" s="5" t="str">
        <f t="shared" si="442"/>
        <v/>
      </c>
      <c r="S341" s="67" t="s">
        <v>311</v>
      </c>
      <c r="T341" s="5">
        <f t="shared" si="443"/>
        <v>0.65</v>
      </c>
      <c r="U341" s="68" t="s">
        <v>415</v>
      </c>
      <c r="V341" s="5">
        <f t="shared" si="444"/>
        <v>0.55000000000000004</v>
      </c>
      <c r="W341" s="5">
        <f t="shared" si="451"/>
        <v>11</v>
      </c>
      <c r="X341" s="5">
        <f t="shared" si="452"/>
        <v>0.55000000000000004</v>
      </c>
      <c r="Y341" s="69" t="s">
        <v>240</v>
      </c>
      <c r="Z341" s="5">
        <f t="shared" si="447"/>
        <v>0.2</v>
      </c>
      <c r="AA341" s="5">
        <f t="shared" si="448"/>
        <v>13</v>
      </c>
      <c r="AB341" s="5">
        <f t="shared" si="449"/>
        <v>0.2</v>
      </c>
      <c r="AC341" s="5">
        <f t="shared" si="523"/>
        <v>13</v>
      </c>
      <c r="AD341" s="5">
        <f t="shared" si="453"/>
        <v>1</v>
      </c>
      <c r="AE341" s="70">
        <f t="shared" si="530"/>
        <v>1</v>
      </c>
      <c r="AF341" s="5" t="str">
        <f t="shared" ref="AF341:AF355" si="533">IF(IFERROR(AE341,"")="","",VLOOKUP(AE341,$AZ$3:$BA$27,2,FALSE))</f>
        <v>5E</v>
      </c>
      <c r="AG341" s="66">
        <f t="shared" si="531"/>
        <v>25</v>
      </c>
      <c r="AH341" s="65" t="str">
        <f t="shared" si="529"/>
        <v>Bajo</v>
      </c>
      <c r="AI341" s="5" t="str">
        <f t="shared" si="532"/>
        <v>NO SIGNIFICATIVO</v>
      </c>
      <c r="AJ341" s="5" t="s">
        <v>441</v>
      </c>
      <c r="AK341" s="99" t="s">
        <v>382</v>
      </c>
      <c r="AN341" s="71"/>
    </row>
    <row r="342" spans="1:40" ht="356.25">
      <c r="A342" s="97"/>
      <c r="B342" s="233">
        <v>7</v>
      </c>
      <c r="C342" s="233" t="s">
        <v>268</v>
      </c>
      <c r="D342" s="233" t="s">
        <v>268</v>
      </c>
      <c r="E342" s="220" t="s">
        <v>315</v>
      </c>
      <c r="F342" s="220" t="s">
        <v>254</v>
      </c>
      <c r="G342" s="63">
        <v>10</v>
      </c>
      <c r="H342" s="64" t="str">
        <f t="shared" si="524"/>
        <v>Vapores/gases/humos/Neblina</v>
      </c>
      <c r="I342" s="64" t="str">
        <f t="shared" si="525"/>
        <v>Inhalación de sustancias o agentes dañinos</v>
      </c>
      <c r="J342" s="64" t="str">
        <f t="shared" si="526"/>
        <v>1er Auxilio, fatalidad, posible enfermedad no ocupacional, posible enfermedad ocupacional</v>
      </c>
      <c r="K342" s="78">
        <v>2</v>
      </c>
      <c r="L342" s="78" t="s">
        <v>31</v>
      </c>
      <c r="M342" s="115">
        <f t="shared" si="528"/>
        <v>8</v>
      </c>
      <c r="N342" s="65" t="str">
        <f t="shared" si="440"/>
        <v>Alto</v>
      </c>
      <c r="O342" s="66"/>
      <c r="P342" s="5" t="str">
        <f t="shared" si="441"/>
        <v/>
      </c>
      <c r="Q342" s="66"/>
      <c r="R342" s="5" t="str">
        <f t="shared" si="442"/>
        <v/>
      </c>
      <c r="S342" s="67" t="s">
        <v>322</v>
      </c>
      <c r="T342" s="5">
        <f t="shared" si="443"/>
        <v>0.65</v>
      </c>
      <c r="U342" s="68" t="s">
        <v>416</v>
      </c>
      <c r="V342" s="5">
        <f t="shared" si="444"/>
        <v>0.55000000000000004</v>
      </c>
      <c r="W342" s="5">
        <f t="shared" si="451"/>
        <v>11</v>
      </c>
      <c r="X342" s="5">
        <f t="shared" si="452"/>
        <v>0.55000000000000004</v>
      </c>
      <c r="Y342" s="69" t="s">
        <v>240</v>
      </c>
      <c r="Z342" s="5">
        <f t="shared" si="447"/>
        <v>0.2</v>
      </c>
      <c r="AA342" s="5">
        <f t="shared" si="448"/>
        <v>13</v>
      </c>
      <c r="AB342" s="5">
        <f t="shared" si="449"/>
        <v>0.2</v>
      </c>
      <c r="AC342" s="5">
        <f t="shared" si="523"/>
        <v>18</v>
      </c>
      <c r="AD342" s="5">
        <f t="shared" si="453"/>
        <v>1</v>
      </c>
      <c r="AE342" s="70">
        <f t="shared" si="530"/>
        <v>1</v>
      </c>
      <c r="AF342" s="5" t="str">
        <f t="shared" si="533"/>
        <v>5E</v>
      </c>
      <c r="AG342" s="66">
        <f t="shared" si="531"/>
        <v>25</v>
      </c>
      <c r="AH342" s="65" t="str">
        <f t="shared" si="529"/>
        <v>Bajo</v>
      </c>
      <c r="AI342" s="5" t="str">
        <f t="shared" si="532"/>
        <v>SIGNIFICATIVO</v>
      </c>
      <c r="AJ342" s="5" t="s">
        <v>441</v>
      </c>
      <c r="AK342" s="99" t="s">
        <v>382</v>
      </c>
      <c r="AN342" s="71"/>
    </row>
    <row r="343" spans="1:40" ht="327.75">
      <c r="A343" s="97"/>
      <c r="B343" s="233"/>
      <c r="C343" s="233"/>
      <c r="D343" s="233"/>
      <c r="E343" s="220"/>
      <c r="F343" s="220"/>
      <c r="G343" s="63">
        <v>41</v>
      </c>
      <c r="H343" s="64" t="str">
        <f t="shared" si="524"/>
        <v>Rocas inestables / talud inestable</v>
      </c>
      <c r="I343" s="64" t="str">
        <f t="shared" si="525"/>
        <v>Caída de rocas; derrumbes, desplomes</v>
      </c>
      <c r="J343" s="64" t="str">
        <f t="shared" si="526"/>
        <v>1er Auxilio, lesion leve, lesion moderada, lesion incapacitante, fatalidad</v>
      </c>
      <c r="K343" s="78">
        <v>2</v>
      </c>
      <c r="L343" s="78" t="s">
        <v>38</v>
      </c>
      <c r="M343" s="115">
        <f t="shared" si="528"/>
        <v>5</v>
      </c>
      <c r="N343" s="65" t="str">
        <f t="shared" si="440"/>
        <v>Alto</v>
      </c>
      <c r="O343" s="66"/>
      <c r="P343" s="5" t="str">
        <f t="shared" si="441"/>
        <v/>
      </c>
      <c r="Q343" s="66"/>
      <c r="R343" s="5" t="str">
        <f t="shared" si="442"/>
        <v/>
      </c>
      <c r="S343" s="67" t="s">
        <v>339</v>
      </c>
      <c r="T343" s="5">
        <f t="shared" si="443"/>
        <v>0.65</v>
      </c>
      <c r="U343" s="68" t="s">
        <v>417</v>
      </c>
      <c r="V343" s="5">
        <f t="shared" si="444"/>
        <v>0.55000000000000004</v>
      </c>
      <c r="W343" s="5">
        <f t="shared" si="451"/>
        <v>11</v>
      </c>
      <c r="X343" s="5">
        <f t="shared" si="452"/>
        <v>0.55000000000000004</v>
      </c>
      <c r="Y343" s="69" t="s">
        <v>240</v>
      </c>
      <c r="Z343" s="5">
        <f t="shared" si="447"/>
        <v>0.2</v>
      </c>
      <c r="AA343" s="5">
        <f t="shared" si="448"/>
        <v>13</v>
      </c>
      <c r="AB343" s="5">
        <f t="shared" si="449"/>
        <v>0.2</v>
      </c>
      <c r="AC343" s="5">
        <f t="shared" si="523"/>
        <v>21</v>
      </c>
      <c r="AD343" s="5">
        <f t="shared" si="453"/>
        <v>1</v>
      </c>
      <c r="AE343" s="70">
        <f t="shared" si="530"/>
        <v>1</v>
      </c>
      <c r="AF343" s="5" t="str">
        <f t="shared" si="533"/>
        <v>5E</v>
      </c>
      <c r="AG343" s="66">
        <f t="shared" si="531"/>
        <v>25</v>
      </c>
      <c r="AH343" s="65" t="str">
        <f t="shared" si="529"/>
        <v>Bajo</v>
      </c>
      <c r="AI343" s="5" t="str">
        <f t="shared" si="532"/>
        <v>SIGNIFICATIVO</v>
      </c>
      <c r="AJ343" s="5" t="s">
        <v>441</v>
      </c>
      <c r="AK343" s="99" t="s">
        <v>382</v>
      </c>
      <c r="AN343" s="71"/>
    </row>
    <row r="344" spans="1:40" ht="299.25">
      <c r="A344" s="97"/>
      <c r="B344" s="233"/>
      <c r="C344" s="233"/>
      <c r="D344" s="233"/>
      <c r="E344" s="220"/>
      <c r="F344" s="220"/>
      <c r="G344" s="63">
        <v>39</v>
      </c>
      <c r="H344" s="64" t="str">
        <f t="shared" si="524"/>
        <v>Orden y limpieza deficiente/Desorden</v>
      </c>
      <c r="I344" s="64" t="str">
        <f t="shared" si="525"/>
        <v>Caída al mismo nivel</v>
      </c>
      <c r="J344" s="64" t="str">
        <f t="shared" si="526"/>
        <v>1er Auxilio, lesion leve, lesion moderada.</v>
      </c>
      <c r="K344" s="78">
        <v>3</v>
      </c>
      <c r="L344" s="78" t="s">
        <v>31</v>
      </c>
      <c r="M344" s="78">
        <f t="shared" si="528"/>
        <v>13</v>
      </c>
      <c r="N344" s="65" t="str">
        <f t="shared" si="440"/>
        <v>Medio</v>
      </c>
      <c r="O344" s="66"/>
      <c r="P344" s="5" t="str">
        <f t="shared" si="441"/>
        <v/>
      </c>
      <c r="Q344" s="66"/>
      <c r="R344" s="5" t="str">
        <f t="shared" si="442"/>
        <v/>
      </c>
      <c r="S344" s="67" t="s">
        <v>301</v>
      </c>
      <c r="T344" s="5">
        <f t="shared" si="443"/>
        <v>0.65</v>
      </c>
      <c r="U344" s="68" t="s">
        <v>418</v>
      </c>
      <c r="V344" s="5">
        <f t="shared" si="444"/>
        <v>0.55000000000000004</v>
      </c>
      <c r="W344" s="5">
        <f t="shared" si="451"/>
        <v>11</v>
      </c>
      <c r="X344" s="5">
        <f t="shared" si="452"/>
        <v>0.55000000000000004</v>
      </c>
      <c r="Y344" s="69" t="s">
        <v>240</v>
      </c>
      <c r="Z344" s="5">
        <f t="shared" si="447"/>
        <v>0.2</v>
      </c>
      <c r="AA344" s="5">
        <f t="shared" si="448"/>
        <v>13</v>
      </c>
      <c r="AB344" s="5">
        <f t="shared" si="449"/>
        <v>0.2</v>
      </c>
      <c r="AC344" s="5">
        <f t="shared" si="523"/>
        <v>13</v>
      </c>
      <c r="AD344" s="5">
        <f t="shared" si="453"/>
        <v>1</v>
      </c>
      <c r="AE344" s="70">
        <f t="shared" si="530"/>
        <v>1</v>
      </c>
      <c r="AF344" s="5" t="str">
        <f t="shared" si="533"/>
        <v>5E</v>
      </c>
      <c r="AG344" s="66">
        <f t="shared" si="531"/>
        <v>25</v>
      </c>
      <c r="AH344" s="65" t="str">
        <f t="shared" si="529"/>
        <v>Bajo</v>
      </c>
      <c r="AI344" s="5" t="str">
        <f t="shared" si="532"/>
        <v>NO SIGNIFICATIVO</v>
      </c>
      <c r="AJ344" s="5" t="s">
        <v>441</v>
      </c>
      <c r="AK344" s="99" t="s">
        <v>382</v>
      </c>
      <c r="AN344" s="71"/>
    </row>
    <row r="345" spans="1:40" ht="384.75">
      <c r="A345" s="97"/>
      <c r="B345" s="233"/>
      <c r="C345" s="233"/>
      <c r="D345" s="233"/>
      <c r="E345" s="220"/>
      <c r="F345" s="220"/>
      <c r="G345" s="63">
        <v>8</v>
      </c>
      <c r="H345" s="64" t="str">
        <f t="shared" si="524"/>
        <v>Polvo /Material Particulado)</v>
      </c>
      <c r="I345" s="64" t="str">
        <f t="shared" si="525"/>
        <v>Inhalación de Polvo /Material Particulado), Contacto de la Vista con sustancias o agentes dañinos.</v>
      </c>
      <c r="J345" s="64" t="str">
        <f t="shared" si="526"/>
        <v>1er Auxilio, lesion leve, lesion moderada, posible enfermedad no ocupacional, posible enfermedad ocupacional</v>
      </c>
      <c r="K345" s="78">
        <v>3</v>
      </c>
      <c r="L345" s="78" t="s">
        <v>31</v>
      </c>
      <c r="M345" s="78">
        <f t="shared" si="528"/>
        <v>13</v>
      </c>
      <c r="N345" s="65" t="str">
        <f t="shared" si="440"/>
        <v>Medio</v>
      </c>
      <c r="O345" s="66"/>
      <c r="P345" s="5" t="str">
        <f t="shared" si="441"/>
        <v/>
      </c>
      <c r="Q345" s="66"/>
      <c r="R345" s="5" t="str">
        <f t="shared" si="442"/>
        <v/>
      </c>
      <c r="S345" s="67" t="s">
        <v>350</v>
      </c>
      <c r="T345" s="5">
        <f t="shared" si="443"/>
        <v>0.65</v>
      </c>
      <c r="U345" s="68" t="s">
        <v>396</v>
      </c>
      <c r="V345" s="5">
        <f t="shared" si="444"/>
        <v>0.55000000000000004</v>
      </c>
      <c r="W345" s="5">
        <f t="shared" si="451"/>
        <v>11</v>
      </c>
      <c r="X345" s="5">
        <f t="shared" si="452"/>
        <v>0.55000000000000004</v>
      </c>
      <c r="Y345" s="69" t="s">
        <v>240</v>
      </c>
      <c r="Z345" s="5">
        <f t="shared" si="447"/>
        <v>0.2</v>
      </c>
      <c r="AA345" s="5">
        <f t="shared" si="448"/>
        <v>13</v>
      </c>
      <c r="AB345" s="5">
        <f t="shared" si="449"/>
        <v>0.2</v>
      </c>
      <c r="AC345" s="5">
        <f t="shared" si="523"/>
        <v>13</v>
      </c>
      <c r="AD345" s="5">
        <f t="shared" si="453"/>
        <v>1</v>
      </c>
      <c r="AE345" s="70">
        <f t="shared" si="530"/>
        <v>1</v>
      </c>
      <c r="AF345" s="5" t="str">
        <f t="shared" si="533"/>
        <v>5E</v>
      </c>
      <c r="AG345" s="66">
        <f t="shared" si="531"/>
        <v>25</v>
      </c>
      <c r="AH345" s="65" t="str">
        <f t="shared" si="529"/>
        <v>Bajo</v>
      </c>
      <c r="AI345" s="5" t="str">
        <f t="shared" si="532"/>
        <v>NO SIGNIFICATIVO</v>
      </c>
      <c r="AJ345" s="5" t="s">
        <v>441</v>
      </c>
      <c r="AK345" s="99" t="s">
        <v>382</v>
      </c>
      <c r="AN345" s="71"/>
    </row>
    <row r="346" spans="1:40" ht="299.25">
      <c r="A346" s="97"/>
      <c r="B346" s="233"/>
      <c r="C346" s="233"/>
      <c r="D346" s="233"/>
      <c r="E346" s="220"/>
      <c r="F346" s="220"/>
      <c r="G346" s="63">
        <v>50</v>
      </c>
      <c r="H346" s="64" t="str">
        <f t="shared" si="524"/>
        <v>Equipos o instalaciones eléctricas energizadas</v>
      </c>
      <c r="I346" s="64" t="str">
        <f t="shared" si="525"/>
        <v>Contacto directo / indirecto / inducción con energía eléctrica</v>
      </c>
      <c r="J346" s="64" t="str">
        <f t="shared" si="526"/>
        <v>1er Auxilio, lesion leve, lesion moderada, posible enfermedad ocupacional, fatalidad</v>
      </c>
      <c r="K346" s="78">
        <v>2</v>
      </c>
      <c r="L346" s="78" t="s">
        <v>31</v>
      </c>
      <c r="M346" s="115">
        <f t="shared" si="528"/>
        <v>8</v>
      </c>
      <c r="N346" s="65" t="str">
        <f t="shared" si="440"/>
        <v>Alto</v>
      </c>
      <c r="O346" s="66"/>
      <c r="P346" s="5" t="str">
        <f t="shared" si="441"/>
        <v/>
      </c>
      <c r="Q346" s="66"/>
      <c r="R346" s="5" t="str">
        <f t="shared" si="442"/>
        <v/>
      </c>
      <c r="S346" s="67" t="s">
        <v>360</v>
      </c>
      <c r="T346" s="5">
        <f t="shared" si="443"/>
        <v>0.65</v>
      </c>
      <c r="U346" s="68" t="s">
        <v>418</v>
      </c>
      <c r="V346" s="5">
        <f t="shared" si="444"/>
        <v>0.55000000000000004</v>
      </c>
      <c r="W346" s="5">
        <f t="shared" si="451"/>
        <v>11</v>
      </c>
      <c r="X346" s="5">
        <f t="shared" si="452"/>
        <v>0.55000000000000004</v>
      </c>
      <c r="Y346" s="69" t="s">
        <v>272</v>
      </c>
      <c r="Z346" s="5">
        <f t="shared" si="447"/>
        <v>0.2</v>
      </c>
      <c r="AA346" s="5">
        <f t="shared" si="448"/>
        <v>10</v>
      </c>
      <c r="AB346" s="5">
        <f t="shared" si="449"/>
        <v>0.2</v>
      </c>
      <c r="AC346" s="5">
        <f t="shared" si="523"/>
        <v>18</v>
      </c>
      <c r="AD346" s="5">
        <f t="shared" si="453"/>
        <v>1</v>
      </c>
      <c r="AE346" s="70">
        <f t="shared" si="530"/>
        <v>1</v>
      </c>
      <c r="AF346" s="5" t="str">
        <f t="shared" si="533"/>
        <v>5E</v>
      </c>
      <c r="AG346" s="66">
        <f t="shared" si="531"/>
        <v>25</v>
      </c>
      <c r="AH346" s="65" t="str">
        <f t="shared" si="529"/>
        <v>Bajo</v>
      </c>
      <c r="AI346" s="5" t="str">
        <f t="shared" si="532"/>
        <v>SIGNIFICATIVO</v>
      </c>
      <c r="AJ346" s="5" t="s">
        <v>441</v>
      </c>
      <c r="AK346" s="99" t="s">
        <v>382</v>
      </c>
      <c r="AN346" s="71"/>
    </row>
    <row r="347" spans="1:40" ht="313.5">
      <c r="A347" s="97"/>
      <c r="B347" s="233"/>
      <c r="C347" s="233"/>
      <c r="D347" s="233"/>
      <c r="E347" s="220"/>
      <c r="F347" s="220"/>
      <c r="G347" s="63">
        <v>32</v>
      </c>
      <c r="H347" s="64" t="str">
        <f t="shared" si="524"/>
        <v>Trabajos en altura (Encima de 1.80 metros)</v>
      </c>
      <c r="I347" s="64" t="str">
        <f t="shared" si="525"/>
        <v>Caída a distinto nivel</v>
      </c>
      <c r="J347" s="64" t="str">
        <f t="shared" si="526"/>
        <v>1er Auxilio, lesion leve, lesion moderada, lesion incapacitante, fatalidad</v>
      </c>
      <c r="K347" s="78">
        <v>2</v>
      </c>
      <c r="L347" s="78" t="s">
        <v>31</v>
      </c>
      <c r="M347" s="115">
        <f t="shared" si="528"/>
        <v>8</v>
      </c>
      <c r="N347" s="65" t="str">
        <f t="shared" si="440"/>
        <v>Alto</v>
      </c>
      <c r="O347" s="66"/>
      <c r="P347" s="5" t="str">
        <f t="shared" si="441"/>
        <v/>
      </c>
      <c r="Q347" s="66"/>
      <c r="R347" s="5" t="str">
        <f t="shared" si="442"/>
        <v/>
      </c>
      <c r="S347" s="116" t="s">
        <v>385</v>
      </c>
      <c r="T347" s="5">
        <f t="shared" si="443"/>
        <v>0.65</v>
      </c>
      <c r="U347" s="68" t="s">
        <v>419</v>
      </c>
      <c r="V347" s="5">
        <f t="shared" si="444"/>
        <v>0.55000000000000004</v>
      </c>
      <c r="W347" s="5">
        <f t="shared" si="451"/>
        <v>11</v>
      </c>
      <c r="X347" s="5">
        <f t="shared" si="452"/>
        <v>0.55000000000000004</v>
      </c>
      <c r="Y347" s="69" t="s">
        <v>307</v>
      </c>
      <c r="Z347" s="5">
        <f t="shared" si="447"/>
        <v>0.2</v>
      </c>
      <c r="AA347" s="5">
        <f t="shared" si="448"/>
        <v>12</v>
      </c>
      <c r="AB347" s="5">
        <f t="shared" si="449"/>
        <v>0.2</v>
      </c>
      <c r="AC347" s="5">
        <f t="shared" si="523"/>
        <v>18</v>
      </c>
      <c r="AD347" s="5">
        <f t="shared" si="453"/>
        <v>1</v>
      </c>
      <c r="AE347" s="70">
        <f t="shared" si="530"/>
        <v>1</v>
      </c>
      <c r="AF347" s="5" t="str">
        <f t="shared" si="533"/>
        <v>5E</v>
      </c>
      <c r="AG347" s="66">
        <f t="shared" si="531"/>
        <v>25</v>
      </c>
      <c r="AH347" s="65" t="str">
        <f t="shared" si="529"/>
        <v>Bajo</v>
      </c>
      <c r="AI347" s="5" t="str">
        <f t="shared" si="532"/>
        <v>SIGNIFICATIVO</v>
      </c>
      <c r="AJ347" s="5" t="s">
        <v>441</v>
      </c>
      <c r="AK347" s="99" t="s">
        <v>382</v>
      </c>
      <c r="AN347" s="71"/>
    </row>
    <row r="348" spans="1:40" ht="313.5">
      <c r="A348" s="97"/>
      <c r="B348" s="233"/>
      <c r="C348" s="233"/>
      <c r="D348" s="233"/>
      <c r="E348" s="220"/>
      <c r="F348" s="220"/>
      <c r="G348" s="63">
        <v>33</v>
      </c>
      <c r="H348" s="64" t="str">
        <f t="shared" si="524"/>
        <v xml:space="preserve">Vehículo/equipo Motorizado en Movimiento </v>
      </c>
      <c r="I348" s="64" t="str">
        <f t="shared" si="525"/>
        <v>Atropellamiento - Accidente Vehicular</v>
      </c>
      <c r="J348" s="64" t="str">
        <f t="shared" si="526"/>
        <v>1er Auxilio, lesion leve, lesion moderada, lesion incapacitante, fatalidad</v>
      </c>
      <c r="K348" s="78">
        <v>2</v>
      </c>
      <c r="L348" s="78" t="s">
        <v>31</v>
      </c>
      <c r="M348" s="115">
        <f t="shared" si="528"/>
        <v>8</v>
      </c>
      <c r="N348" s="65" t="str">
        <f t="shared" si="440"/>
        <v>Alto</v>
      </c>
      <c r="O348" s="66"/>
      <c r="P348" s="5" t="str">
        <f t="shared" ref="P348:P410" si="534">IF(O348="", "",$P$18)</f>
        <v/>
      </c>
      <c r="Q348" s="66"/>
      <c r="R348" s="5" t="str">
        <f t="shared" ref="R348:R410" si="535">IF(Q348="", "",$R$18)</f>
        <v/>
      </c>
      <c r="S348" s="67" t="s">
        <v>355</v>
      </c>
      <c r="T348" s="5">
        <f t="shared" ref="T348:T410" si="536">IF(S348="", "",$T$18)</f>
        <v>0.65</v>
      </c>
      <c r="U348" s="68" t="s">
        <v>420</v>
      </c>
      <c r="V348" s="5">
        <f t="shared" ref="V348:V411" si="537">IF(U348="", "",X348)</f>
        <v>0.55000000000000004</v>
      </c>
      <c r="W348" s="5">
        <f t="shared" si="451"/>
        <v>11</v>
      </c>
      <c r="X348" s="5">
        <f t="shared" si="452"/>
        <v>0.55000000000000004</v>
      </c>
      <c r="Y348" s="69" t="s">
        <v>240</v>
      </c>
      <c r="Z348" s="5">
        <f t="shared" ref="Z348:Z410" si="538">IF(Y348="", "",AB348)</f>
        <v>0.2</v>
      </c>
      <c r="AA348" s="5">
        <f t="shared" si="448"/>
        <v>13</v>
      </c>
      <c r="AB348" s="5">
        <f t="shared" si="449"/>
        <v>0.2</v>
      </c>
      <c r="AC348" s="5">
        <f t="shared" si="523"/>
        <v>18</v>
      </c>
      <c r="AD348" s="5">
        <f t="shared" ref="AD348:AD411" si="539">ROUND(IF(COUNT(P348,R348,T348,V348,Z348)=0,"", IF(  (MAX(P348,R348,T348,V348,Z348)+ (0.5*(SUM(P348,R348,T348,V348,Z348)-MAX(P348,R348,T348,V348,Z348))))&gt;0.951, (1-0.95)*AC348,(1-( (MAX(P348,R348,T348,V348,Z348))+0.5*(SUM(P348,R348,T348,V348,Z348)-MAX(P348,R348,T348,V348,Z348))))*AC348)),0)</f>
        <v>1</v>
      </c>
      <c r="AE348" s="70">
        <f t="shared" si="530"/>
        <v>1</v>
      </c>
      <c r="AF348" s="5" t="str">
        <f t="shared" si="533"/>
        <v>5E</v>
      </c>
      <c r="AG348" s="66">
        <f t="shared" si="531"/>
        <v>25</v>
      </c>
      <c r="AH348" s="65" t="str">
        <f t="shared" si="529"/>
        <v>Bajo</v>
      </c>
      <c r="AI348" s="5" t="str">
        <f t="shared" si="532"/>
        <v>SIGNIFICATIVO</v>
      </c>
      <c r="AJ348" s="5" t="s">
        <v>441</v>
      </c>
      <c r="AK348" s="99" t="s">
        <v>382</v>
      </c>
      <c r="AN348" s="71"/>
    </row>
    <row r="349" spans="1:40" ht="356.25">
      <c r="A349" s="97"/>
      <c r="B349" s="233"/>
      <c r="C349" s="233"/>
      <c r="D349" s="233"/>
      <c r="E349" s="220"/>
      <c r="F349" s="220"/>
      <c r="G349" s="63">
        <v>5</v>
      </c>
      <c r="H349" s="64" t="str">
        <f t="shared" si="524"/>
        <v>Ruido</v>
      </c>
      <c r="I349" s="64" t="str">
        <f t="shared" si="525"/>
        <v>Exposición a Ruido</v>
      </c>
      <c r="J349" s="64" t="str">
        <f t="shared" si="526"/>
        <v>Posible enfermedad Ocupacional</v>
      </c>
      <c r="K349" s="78">
        <v>3</v>
      </c>
      <c r="L349" s="78" t="s">
        <v>31</v>
      </c>
      <c r="M349" s="78">
        <f t="shared" si="528"/>
        <v>13</v>
      </c>
      <c r="N349" s="65" t="str">
        <f t="shared" ref="N349:N411" si="540">IF(M349="","",IF(AND(OR(M349&gt;16,M349=16),OR(M349&lt;25,M349=25)),"Bajo",IF(AND(OR(M349&gt;9,M349=9),OR(M349&lt;15,M349=15)),"Medio",IF(AND(OR(M349&gt;1,M349=1),OR(M349&lt;8,M349=8)),"Alto"))))</f>
        <v>Medio</v>
      </c>
      <c r="O349" s="66"/>
      <c r="P349" s="5" t="str">
        <f t="shared" si="534"/>
        <v/>
      </c>
      <c r="Q349" s="66"/>
      <c r="R349" s="5" t="str">
        <f t="shared" si="535"/>
        <v/>
      </c>
      <c r="S349" s="67" t="s">
        <v>302</v>
      </c>
      <c r="T349" s="5">
        <f t="shared" si="536"/>
        <v>0.65</v>
      </c>
      <c r="U349" s="68" t="s">
        <v>398</v>
      </c>
      <c r="V349" s="5">
        <f t="shared" si="537"/>
        <v>0.55000000000000004</v>
      </c>
      <c r="W349" s="5">
        <f t="shared" ref="W349:W411" si="541">IF(U349="","",LEN(U349)-LEN(SUBSTITUTE(U349,"•","")))</f>
        <v>11</v>
      </c>
      <c r="X349" s="5">
        <f t="shared" ref="X349:X411" si="542">IF(W349="","",IF(W349=1,0.25,IF(AND(OR(W349&gt;2,W349=2),OR(W349&lt;4,W349=4)),0.4,IF(OR(W349&gt;5,W349=5),0.55))))</f>
        <v>0.55000000000000004</v>
      </c>
      <c r="Y349" s="69" t="s">
        <v>240</v>
      </c>
      <c r="Z349" s="5">
        <f t="shared" si="538"/>
        <v>0.2</v>
      </c>
      <c r="AA349" s="5">
        <f t="shared" ref="AA349:AA411" si="543">IF(Y349="","",LEN(Y349)-LEN(SUBSTITUTE(Y349,"•","")))</f>
        <v>13</v>
      </c>
      <c r="AB349" s="5">
        <f t="shared" ref="AB349:AB411" si="544">IF(AA349="","",IF(AA349=1,0.05,IF(AND(OR(AA349&gt;2,AA349=2),OR(AA349&lt;4,AA349=4)),0.12,IF(OR(AA349&gt;5,AA349=5),0.2))))</f>
        <v>0.2</v>
      </c>
      <c r="AC349" s="5">
        <f t="shared" si="523"/>
        <v>13</v>
      </c>
      <c r="AD349" s="5">
        <f t="shared" si="539"/>
        <v>1</v>
      </c>
      <c r="AE349" s="70">
        <f t="shared" si="530"/>
        <v>1</v>
      </c>
      <c r="AF349" s="5" t="str">
        <f t="shared" si="533"/>
        <v>5E</v>
      </c>
      <c r="AG349" s="66">
        <f t="shared" si="531"/>
        <v>25</v>
      </c>
      <c r="AH349" s="65" t="str">
        <f t="shared" si="529"/>
        <v>Bajo</v>
      </c>
      <c r="AI349" s="5" t="str">
        <f t="shared" si="532"/>
        <v>NO SIGNIFICATIVO</v>
      </c>
      <c r="AJ349" s="5" t="s">
        <v>441</v>
      </c>
      <c r="AK349" s="99" t="s">
        <v>382</v>
      </c>
      <c r="AN349" s="71"/>
    </row>
    <row r="350" spans="1:40" ht="299.25">
      <c r="A350" s="97"/>
      <c r="B350" s="233"/>
      <c r="C350" s="233"/>
      <c r="D350" s="233"/>
      <c r="E350" s="220"/>
      <c r="F350" s="220"/>
      <c r="G350" s="63">
        <v>23</v>
      </c>
      <c r="H350" s="64" t="str">
        <f t="shared" si="524"/>
        <v>Fluidos a Presión, Equipo Presurizado</v>
      </c>
      <c r="I350" s="64" t="str">
        <f t="shared" si="525"/>
        <v>Golpeado por fluidos a presión</v>
      </c>
      <c r="J350" s="64" t="str">
        <f t="shared" si="526"/>
        <v>1er Auxilio, lesion leve, lesion moderada, lesion incapacitante, fatalidad</v>
      </c>
      <c r="K350" s="78">
        <v>2</v>
      </c>
      <c r="L350" s="78" t="s">
        <v>31</v>
      </c>
      <c r="M350" s="115">
        <f t="shared" si="528"/>
        <v>8</v>
      </c>
      <c r="N350" s="65" t="str">
        <f t="shared" si="540"/>
        <v>Alto</v>
      </c>
      <c r="O350" s="66"/>
      <c r="P350" s="5" t="str">
        <f t="shared" si="534"/>
        <v/>
      </c>
      <c r="Q350" s="66"/>
      <c r="R350" s="5" t="str">
        <f t="shared" si="535"/>
        <v/>
      </c>
      <c r="S350" s="116" t="s">
        <v>388</v>
      </c>
      <c r="T350" s="5">
        <f t="shared" si="536"/>
        <v>0.65</v>
      </c>
      <c r="U350" s="68" t="s">
        <v>418</v>
      </c>
      <c r="V350" s="5">
        <f t="shared" si="537"/>
        <v>0.55000000000000004</v>
      </c>
      <c r="W350" s="5">
        <f t="shared" si="541"/>
        <v>11</v>
      </c>
      <c r="X350" s="5">
        <f t="shared" si="542"/>
        <v>0.55000000000000004</v>
      </c>
      <c r="Y350" s="69" t="s">
        <v>240</v>
      </c>
      <c r="Z350" s="5">
        <f t="shared" si="538"/>
        <v>0.2</v>
      </c>
      <c r="AA350" s="5">
        <f t="shared" si="543"/>
        <v>13</v>
      </c>
      <c r="AB350" s="5">
        <f t="shared" si="544"/>
        <v>0.2</v>
      </c>
      <c r="AC350" s="5">
        <f t="shared" si="523"/>
        <v>18</v>
      </c>
      <c r="AD350" s="5">
        <f t="shared" si="539"/>
        <v>1</v>
      </c>
      <c r="AE350" s="70">
        <f t="shared" si="530"/>
        <v>1</v>
      </c>
      <c r="AF350" s="5" t="str">
        <f t="shared" si="533"/>
        <v>5E</v>
      </c>
      <c r="AG350" s="66">
        <f t="shared" si="531"/>
        <v>25</v>
      </c>
      <c r="AH350" s="65" t="str">
        <f t="shared" si="529"/>
        <v>Bajo</v>
      </c>
      <c r="AI350" s="5" t="str">
        <f t="shared" si="532"/>
        <v>SIGNIFICATIVO</v>
      </c>
      <c r="AJ350" s="5" t="s">
        <v>441</v>
      </c>
      <c r="AK350" s="99" t="s">
        <v>382</v>
      </c>
      <c r="AN350" s="71"/>
    </row>
    <row r="351" spans="1:40" ht="299.25">
      <c r="A351" s="97"/>
      <c r="B351" s="233"/>
      <c r="C351" s="233"/>
      <c r="D351" s="233"/>
      <c r="E351" s="220"/>
      <c r="F351" s="220"/>
      <c r="G351" s="63">
        <v>26</v>
      </c>
      <c r="H351" s="64" t="str">
        <f t="shared" si="524"/>
        <v>Maquinarias o equipos/Partes en movimiento</v>
      </c>
      <c r="I351" s="64" t="str">
        <f t="shared" si="525"/>
        <v>Atrapado (por pieza en movimiento)</v>
      </c>
      <c r="J351" s="64" t="str">
        <f t="shared" si="526"/>
        <v>1er Auxilio, lesion leve, lesion moderada, lesion incapacitante, fatalidad</v>
      </c>
      <c r="K351" s="78">
        <v>2</v>
      </c>
      <c r="L351" s="78" t="s">
        <v>31</v>
      </c>
      <c r="M351" s="115">
        <f t="shared" si="528"/>
        <v>8</v>
      </c>
      <c r="N351" s="65" t="str">
        <f t="shared" si="540"/>
        <v>Alto</v>
      </c>
      <c r="O351" s="66"/>
      <c r="P351" s="5" t="str">
        <f t="shared" si="534"/>
        <v/>
      </c>
      <c r="Q351" s="66"/>
      <c r="R351" s="5" t="str">
        <f t="shared" si="535"/>
        <v/>
      </c>
      <c r="S351" s="79"/>
      <c r="T351" s="5" t="str">
        <f t="shared" si="536"/>
        <v/>
      </c>
      <c r="U351" s="68" t="s">
        <v>418</v>
      </c>
      <c r="V351" s="5">
        <f t="shared" si="537"/>
        <v>0.55000000000000004</v>
      </c>
      <c r="W351" s="5">
        <f t="shared" si="541"/>
        <v>11</v>
      </c>
      <c r="X351" s="5">
        <f t="shared" si="542"/>
        <v>0.55000000000000004</v>
      </c>
      <c r="Y351" s="69" t="s">
        <v>240</v>
      </c>
      <c r="Z351" s="5">
        <f t="shared" si="538"/>
        <v>0.2</v>
      </c>
      <c r="AA351" s="5">
        <f t="shared" si="543"/>
        <v>13</v>
      </c>
      <c r="AB351" s="5">
        <f t="shared" si="544"/>
        <v>0.2</v>
      </c>
      <c r="AC351" s="5">
        <f t="shared" si="523"/>
        <v>18</v>
      </c>
      <c r="AD351" s="5">
        <f t="shared" si="539"/>
        <v>6</v>
      </c>
      <c r="AE351" s="70">
        <f t="shared" si="530"/>
        <v>6</v>
      </c>
      <c r="AF351" s="5" t="str">
        <f t="shared" si="533"/>
        <v>3E</v>
      </c>
      <c r="AG351" s="66">
        <f t="shared" si="531"/>
        <v>20</v>
      </c>
      <c r="AH351" s="65" t="str">
        <f t="shared" si="529"/>
        <v>Bajo</v>
      </c>
      <c r="AI351" s="5" t="str">
        <f t="shared" si="532"/>
        <v>SIGNIFICATIVO</v>
      </c>
      <c r="AJ351" s="5" t="s">
        <v>441</v>
      </c>
      <c r="AK351" s="99" t="s">
        <v>382</v>
      </c>
      <c r="AN351" s="71"/>
    </row>
    <row r="352" spans="1:40" ht="399">
      <c r="A352" s="97"/>
      <c r="B352" s="233"/>
      <c r="C352" s="233"/>
      <c r="D352" s="233"/>
      <c r="E352" s="220" t="s">
        <v>315</v>
      </c>
      <c r="F352" s="220" t="s">
        <v>255</v>
      </c>
      <c r="G352" s="63">
        <v>10</v>
      </c>
      <c r="H352" s="64" t="str">
        <f t="shared" si="524"/>
        <v>Vapores/gases/humos/Neblina</v>
      </c>
      <c r="I352" s="64" t="str">
        <f t="shared" si="525"/>
        <v>Inhalación de sustancias o agentes dañinos</v>
      </c>
      <c r="J352" s="64" t="str">
        <f t="shared" si="526"/>
        <v>1er Auxilio, fatalidad, posible enfermedad no ocupacional, posible enfermedad ocupacional</v>
      </c>
      <c r="K352" s="78">
        <v>2</v>
      </c>
      <c r="L352" s="78" t="s">
        <v>31</v>
      </c>
      <c r="M352" s="115">
        <f t="shared" si="528"/>
        <v>8</v>
      </c>
      <c r="N352" s="65" t="str">
        <f t="shared" si="540"/>
        <v>Alto</v>
      </c>
      <c r="O352" s="66"/>
      <c r="P352" s="5" t="str">
        <f t="shared" si="534"/>
        <v/>
      </c>
      <c r="Q352" s="66"/>
      <c r="R352" s="5" t="str">
        <f t="shared" si="535"/>
        <v/>
      </c>
      <c r="S352" s="67" t="s">
        <v>322</v>
      </c>
      <c r="T352" s="5">
        <f t="shared" si="536"/>
        <v>0.65</v>
      </c>
      <c r="U352" s="114" t="s">
        <v>421</v>
      </c>
      <c r="V352" s="5">
        <f t="shared" si="537"/>
        <v>0.55000000000000004</v>
      </c>
      <c r="W352" s="5">
        <f t="shared" si="541"/>
        <v>11</v>
      </c>
      <c r="X352" s="5">
        <f t="shared" si="542"/>
        <v>0.55000000000000004</v>
      </c>
      <c r="Y352" s="69" t="s">
        <v>240</v>
      </c>
      <c r="Z352" s="5">
        <f t="shared" si="538"/>
        <v>0.2</v>
      </c>
      <c r="AA352" s="5">
        <f t="shared" si="543"/>
        <v>13</v>
      </c>
      <c r="AB352" s="5">
        <f t="shared" si="544"/>
        <v>0.2</v>
      </c>
      <c r="AC352" s="5">
        <f t="shared" si="523"/>
        <v>18</v>
      </c>
      <c r="AD352" s="5">
        <f t="shared" si="539"/>
        <v>1</v>
      </c>
      <c r="AE352" s="70">
        <f t="shared" si="530"/>
        <v>1</v>
      </c>
      <c r="AF352" s="5" t="str">
        <f t="shared" si="533"/>
        <v>5E</v>
      </c>
      <c r="AG352" s="66">
        <f t="shared" si="531"/>
        <v>25</v>
      </c>
      <c r="AH352" s="65" t="str">
        <f t="shared" si="529"/>
        <v>Bajo</v>
      </c>
      <c r="AI352" s="5" t="str">
        <f t="shared" si="532"/>
        <v>SIGNIFICATIVO</v>
      </c>
      <c r="AJ352" s="5" t="s">
        <v>441</v>
      </c>
      <c r="AK352" s="99" t="s">
        <v>382</v>
      </c>
      <c r="AN352" s="71"/>
    </row>
    <row r="353" spans="1:40" ht="399">
      <c r="A353" s="97"/>
      <c r="B353" s="233"/>
      <c r="C353" s="233"/>
      <c r="D353" s="233"/>
      <c r="E353" s="220"/>
      <c r="F353" s="220"/>
      <c r="G353" s="63">
        <v>41</v>
      </c>
      <c r="H353" s="64" t="str">
        <f t="shared" si="524"/>
        <v>Rocas inestables / talud inestable</v>
      </c>
      <c r="I353" s="64" t="str">
        <f t="shared" si="525"/>
        <v>Caída de rocas; derrumbes, desplomes</v>
      </c>
      <c r="J353" s="64" t="str">
        <f t="shared" si="526"/>
        <v>1er Auxilio, lesion leve, lesion moderada, lesion incapacitante, fatalidad</v>
      </c>
      <c r="K353" s="78">
        <v>2</v>
      </c>
      <c r="L353" s="78" t="s">
        <v>38</v>
      </c>
      <c r="M353" s="115">
        <f t="shared" si="528"/>
        <v>5</v>
      </c>
      <c r="N353" s="65" t="str">
        <f t="shared" si="540"/>
        <v>Alto</v>
      </c>
      <c r="O353" s="66"/>
      <c r="P353" s="5" t="str">
        <f t="shared" si="534"/>
        <v/>
      </c>
      <c r="Q353" s="66"/>
      <c r="R353" s="5" t="str">
        <f t="shared" si="535"/>
        <v/>
      </c>
      <c r="S353" s="67" t="s">
        <v>339</v>
      </c>
      <c r="T353" s="5">
        <f t="shared" si="536"/>
        <v>0.65</v>
      </c>
      <c r="U353" s="114" t="s">
        <v>421</v>
      </c>
      <c r="V353" s="5">
        <f t="shared" si="537"/>
        <v>0.55000000000000004</v>
      </c>
      <c r="W353" s="5">
        <f t="shared" si="541"/>
        <v>11</v>
      </c>
      <c r="X353" s="5">
        <f t="shared" si="542"/>
        <v>0.55000000000000004</v>
      </c>
      <c r="Y353" s="69" t="s">
        <v>240</v>
      </c>
      <c r="Z353" s="5">
        <f t="shared" si="538"/>
        <v>0.2</v>
      </c>
      <c r="AA353" s="5">
        <f t="shared" si="543"/>
        <v>13</v>
      </c>
      <c r="AB353" s="5">
        <f t="shared" si="544"/>
        <v>0.2</v>
      </c>
      <c r="AC353" s="5">
        <f t="shared" si="523"/>
        <v>21</v>
      </c>
      <c r="AD353" s="5">
        <f t="shared" si="539"/>
        <v>1</v>
      </c>
      <c r="AE353" s="70">
        <f t="shared" si="530"/>
        <v>1</v>
      </c>
      <c r="AF353" s="5" t="str">
        <f t="shared" si="533"/>
        <v>5E</v>
      </c>
      <c r="AG353" s="66">
        <f t="shared" si="531"/>
        <v>25</v>
      </c>
      <c r="AH353" s="65" t="str">
        <f t="shared" si="529"/>
        <v>Bajo</v>
      </c>
      <c r="AI353" s="5" t="str">
        <f t="shared" si="532"/>
        <v>SIGNIFICATIVO</v>
      </c>
      <c r="AJ353" s="5" t="s">
        <v>441</v>
      </c>
      <c r="AK353" s="99" t="s">
        <v>382</v>
      </c>
      <c r="AN353" s="71"/>
    </row>
    <row r="354" spans="1:40" ht="399">
      <c r="A354" s="97"/>
      <c r="B354" s="233"/>
      <c r="C354" s="233"/>
      <c r="D354" s="233"/>
      <c r="E354" s="220"/>
      <c r="F354" s="220"/>
      <c r="G354" s="63">
        <v>39</v>
      </c>
      <c r="H354" s="64" t="str">
        <f t="shared" si="524"/>
        <v>Orden y limpieza deficiente/Desorden</v>
      </c>
      <c r="I354" s="64" t="str">
        <f t="shared" si="525"/>
        <v>Caída al mismo nivel</v>
      </c>
      <c r="J354" s="64" t="str">
        <f t="shared" si="526"/>
        <v>1er Auxilio, lesion leve, lesion moderada.</v>
      </c>
      <c r="K354" s="78">
        <v>3</v>
      </c>
      <c r="L354" s="78" t="s">
        <v>31</v>
      </c>
      <c r="M354" s="78">
        <f t="shared" si="528"/>
        <v>13</v>
      </c>
      <c r="N354" s="65" t="str">
        <f t="shared" si="540"/>
        <v>Medio</v>
      </c>
      <c r="O354" s="66"/>
      <c r="P354" s="5" t="str">
        <f t="shared" si="534"/>
        <v/>
      </c>
      <c r="Q354" s="66"/>
      <c r="R354" s="5" t="str">
        <f t="shared" si="535"/>
        <v/>
      </c>
      <c r="S354" s="67"/>
      <c r="T354" s="5" t="str">
        <f t="shared" si="536"/>
        <v/>
      </c>
      <c r="U354" s="114" t="s">
        <v>421</v>
      </c>
      <c r="V354" s="5">
        <f t="shared" si="537"/>
        <v>0.55000000000000004</v>
      </c>
      <c r="W354" s="5">
        <f t="shared" si="541"/>
        <v>11</v>
      </c>
      <c r="X354" s="5">
        <f t="shared" si="542"/>
        <v>0.55000000000000004</v>
      </c>
      <c r="Y354" s="69" t="s">
        <v>240</v>
      </c>
      <c r="Z354" s="5">
        <f t="shared" si="538"/>
        <v>0.2</v>
      </c>
      <c r="AA354" s="5">
        <f t="shared" si="543"/>
        <v>13</v>
      </c>
      <c r="AB354" s="5">
        <f t="shared" si="544"/>
        <v>0.2</v>
      </c>
      <c r="AC354" s="5">
        <f t="shared" si="523"/>
        <v>13</v>
      </c>
      <c r="AD354" s="5">
        <f t="shared" si="539"/>
        <v>5</v>
      </c>
      <c r="AE354" s="70">
        <f t="shared" si="530"/>
        <v>5</v>
      </c>
      <c r="AF354" s="5" t="str">
        <f t="shared" si="533"/>
        <v>4D</v>
      </c>
      <c r="AG354" s="66">
        <f t="shared" si="531"/>
        <v>21</v>
      </c>
      <c r="AH354" s="65" t="str">
        <f t="shared" si="529"/>
        <v>Bajo</v>
      </c>
      <c r="AI354" s="5" t="str">
        <f t="shared" si="532"/>
        <v>NO SIGNIFICATIVO</v>
      </c>
      <c r="AJ354" s="5" t="s">
        <v>441</v>
      </c>
      <c r="AK354" s="99" t="s">
        <v>382</v>
      </c>
      <c r="AN354" s="71"/>
    </row>
    <row r="355" spans="1:40" ht="384.75">
      <c r="A355" s="97"/>
      <c r="B355" s="233"/>
      <c r="C355" s="233"/>
      <c r="D355" s="233"/>
      <c r="E355" s="220"/>
      <c r="F355" s="220"/>
      <c r="G355" s="63">
        <v>8</v>
      </c>
      <c r="H355" s="64" t="str">
        <f t="shared" si="524"/>
        <v>Polvo /Material Particulado)</v>
      </c>
      <c r="I355" s="64" t="str">
        <f t="shared" si="525"/>
        <v>Inhalación de Polvo /Material Particulado), Contacto de la Vista con sustancias o agentes dañinos.</v>
      </c>
      <c r="J355" s="64" t="str">
        <f t="shared" si="526"/>
        <v>1er Auxilio, lesion leve, lesion moderada, posible enfermedad no ocupacional, posible enfermedad ocupacional</v>
      </c>
      <c r="K355" s="78">
        <v>3</v>
      </c>
      <c r="L355" s="78" t="s">
        <v>31</v>
      </c>
      <c r="M355" s="78">
        <f t="shared" si="528"/>
        <v>13</v>
      </c>
      <c r="N355" s="65" t="str">
        <f t="shared" si="540"/>
        <v>Medio</v>
      </c>
      <c r="O355" s="66"/>
      <c r="P355" s="5" t="str">
        <f t="shared" si="534"/>
        <v/>
      </c>
      <c r="Q355" s="66"/>
      <c r="R355" s="5" t="str">
        <f t="shared" si="535"/>
        <v/>
      </c>
      <c r="S355" s="67" t="s">
        <v>350</v>
      </c>
      <c r="T355" s="5">
        <f t="shared" si="536"/>
        <v>0.65</v>
      </c>
      <c r="U355" s="114" t="s">
        <v>396</v>
      </c>
      <c r="V355" s="5">
        <f t="shared" si="537"/>
        <v>0.55000000000000004</v>
      </c>
      <c r="W355" s="5">
        <f t="shared" si="541"/>
        <v>11</v>
      </c>
      <c r="X355" s="5">
        <f t="shared" si="542"/>
        <v>0.55000000000000004</v>
      </c>
      <c r="Y355" s="69" t="s">
        <v>240</v>
      </c>
      <c r="Z355" s="5">
        <f t="shared" si="538"/>
        <v>0.2</v>
      </c>
      <c r="AA355" s="5">
        <f t="shared" si="543"/>
        <v>13</v>
      </c>
      <c r="AB355" s="5">
        <f t="shared" si="544"/>
        <v>0.2</v>
      </c>
      <c r="AC355" s="5">
        <f t="shared" si="523"/>
        <v>13</v>
      </c>
      <c r="AD355" s="5">
        <f t="shared" si="539"/>
        <v>1</v>
      </c>
      <c r="AE355" s="70">
        <f t="shared" si="530"/>
        <v>1</v>
      </c>
      <c r="AF355" s="5" t="str">
        <f t="shared" si="533"/>
        <v>5E</v>
      </c>
      <c r="AG355" s="66">
        <f t="shared" si="531"/>
        <v>25</v>
      </c>
      <c r="AH355" s="65" t="str">
        <f t="shared" si="529"/>
        <v>Bajo</v>
      </c>
      <c r="AI355" s="5" t="str">
        <f t="shared" si="532"/>
        <v>NO SIGNIFICATIVO</v>
      </c>
      <c r="AJ355" s="5" t="s">
        <v>441</v>
      </c>
      <c r="AK355" s="99" t="s">
        <v>382</v>
      </c>
      <c r="AN355" s="71"/>
    </row>
    <row r="356" spans="1:40" ht="399">
      <c r="A356" s="97"/>
      <c r="B356" s="233"/>
      <c r="C356" s="233"/>
      <c r="D356" s="233"/>
      <c r="E356" s="220"/>
      <c r="F356" s="220"/>
      <c r="G356" s="63">
        <v>23</v>
      </c>
      <c r="H356" s="64" t="str">
        <f t="shared" si="524"/>
        <v>Fluidos a Presión, Equipo Presurizado</v>
      </c>
      <c r="I356" s="64" t="str">
        <f t="shared" si="525"/>
        <v>Golpeado por fluidos a presión</v>
      </c>
      <c r="J356" s="64" t="str">
        <f t="shared" si="526"/>
        <v>1er Auxilio, lesion leve, lesion moderada, lesion incapacitante, fatalidad</v>
      </c>
      <c r="K356" s="78">
        <v>2</v>
      </c>
      <c r="L356" s="78" t="s">
        <v>31</v>
      </c>
      <c r="M356" s="115">
        <f t="shared" si="528"/>
        <v>8</v>
      </c>
      <c r="N356" s="65" t="str">
        <f t="shared" si="540"/>
        <v>Alto</v>
      </c>
      <c r="O356" s="66"/>
      <c r="P356" s="5" t="str">
        <f t="shared" si="534"/>
        <v/>
      </c>
      <c r="Q356" s="66"/>
      <c r="R356" s="5" t="str">
        <f t="shared" si="535"/>
        <v/>
      </c>
      <c r="S356" s="116" t="s">
        <v>388</v>
      </c>
      <c r="T356" s="5">
        <f t="shared" si="536"/>
        <v>0.65</v>
      </c>
      <c r="U356" s="114" t="s">
        <v>421</v>
      </c>
      <c r="V356" s="5">
        <f t="shared" si="537"/>
        <v>0.55000000000000004</v>
      </c>
      <c r="W356" s="5">
        <f t="shared" si="541"/>
        <v>11</v>
      </c>
      <c r="X356" s="5">
        <f t="shared" si="542"/>
        <v>0.55000000000000004</v>
      </c>
      <c r="Y356" s="69" t="s">
        <v>240</v>
      </c>
      <c r="Z356" s="5">
        <f t="shared" si="538"/>
        <v>0.2</v>
      </c>
      <c r="AA356" s="5">
        <f t="shared" si="543"/>
        <v>13</v>
      </c>
      <c r="AB356" s="5">
        <f t="shared" si="544"/>
        <v>0.2</v>
      </c>
      <c r="AC356" s="5">
        <f t="shared" si="523"/>
        <v>18</v>
      </c>
      <c r="AD356" s="5">
        <f t="shared" si="539"/>
        <v>1</v>
      </c>
      <c r="AE356" s="70">
        <f t="shared" ref="AE356:AE419" si="545">IF(AD356="","",IF(AD356&lt;1,1,AD356))</f>
        <v>1</v>
      </c>
      <c r="AF356" s="5" t="str">
        <f t="shared" ref="AF356:AF419" si="546">IF(IFERROR(AE356,"")="","",VLOOKUP(AE356,$AZ$3:$BA$27,2,FALSE))</f>
        <v>5E</v>
      </c>
      <c r="AG356" s="66">
        <f t="shared" si="531"/>
        <v>25</v>
      </c>
      <c r="AH356" s="65" t="str">
        <f t="shared" si="529"/>
        <v>Bajo</v>
      </c>
      <c r="AI356" s="5" t="str">
        <f t="shared" si="532"/>
        <v>SIGNIFICATIVO</v>
      </c>
      <c r="AJ356" s="5" t="s">
        <v>441</v>
      </c>
      <c r="AK356" s="99" t="s">
        <v>382</v>
      </c>
      <c r="AN356" s="71"/>
    </row>
    <row r="357" spans="1:40" ht="399">
      <c r="A357" s="97"/>
      <c r="B357" s="233"/>
      <c r="C357" s="233"/>
      <c r="D357" s="233"/>
      <c r="E357" s="220"/>
      <c r="F357" s="220"/>
      <c r="G357" s="63">
        <v>32</v>
      </c>
      <c r="H357" s="64" t="str">
        <f t="shared" si="524"/>
        <v>Trabajos en altura (Encima de 1.80 metros)</v>
      </c>
      <c r="I357" s="64" t="str">
        <f t="shared" si="525"/>
        <v>Caída a distinto nivel</v>
      </c>
      <c r="J357" s="64" t="str">
        <f t="shared" si="526"/>
        <v>1er Auxilio, lesion leve, lesion moderada, lesion incapacitante, fatalidad</v>
      </c>
      <c r="K357" s="78">
        <v>2</v>
      </c>
      <c r="L357" s="78" t="s">
        <v>31</v>
      </c>
      <c r="M357" s="115">
        <f t="shared" si="528"/>
        <v>8</v>
      </c>
      <c r="N357" s="65" t="str">
        <f t="shared" si="540"/>
        <v>Alto</v>
      </c>
      <c r="O357" s="66"/>
      <c r="P357" s="5" t="str">
        <f t="shared" si="534"/>
        <v/>
      </c>
      <c r="Q357" s="66"/>
      <c r="R357" s="5" t="str">
        <f t="shared" si="535"/>
        <v/>
      </c>
      <c r="S357" s="116" t="s">
        <v>385</v>
      </c>
      <c r="T357" s="5">
        <f t="shared" si="536"/>
        <v>0.65</v>
      </c>
      <c r="U357" s="114" t="s">
        <v>421</v>
      </c>
      <c r="V357" s="5">
        <f t="shared" si="537"/>
        <v>0.55000000000000004</v>
      </c>
      <c r="W357" s="5">
        <f t="shared" si="541"/>
        <v>11</v>
      </c>
      <c r="X357" s="5">
        <f t="shared" si="542"/>
        <v>0.55000000000000004</v>
      </c>
      <c r="Y357" s="69" t="s">
        <v>240</v>
      </c>
      <c r="Z357" s="5">
        <f t="shared" si="538"/>
        <v>0.2</v>
      </c>
      <c r="AA357" s="5">
        <f t="shared" si="543"/>
        <v>13</v>
      </c>
      <c r="AB357" s="5">
        <f t="shared" si="544"/>
        <v>0.2</v>
      </c>
      <c r="AC357" s="5">
        <f t="shared" si="523"/>
        <v>18</v>
      </c>
      <c r="AD357" s="5">
        <f t="shared" si="539"/>
        <v>1</v>
      </c>
      <c r="AE357" s="70">
        <f t="shared" si="545"/>
        <v>1</v>
      </c>
      <c r="AF357" s="5" t="str">
        <f t="shared" si="546"/>
        <v>5E</v>
      </c>
      <c r="AG357" s="66">
        <f t="shared" si="531"/>
        <v>25</v>
      </c>
      <c r="AH357" s="65" t="str">
        <f t="shared" si="529"/>
        <v>Bajo</v>
      </c>
      <c r="AI357" s="5" t="str">
        <f t="shared" si="532"/>
        <v>SIGNIFICATIVO</v>
      </c>
      <c r="AJ357" s="5" t="s">
        <v>441</v>
      </c>
      <c r="AK357" s="99" t="s">
        <v>382</v>
      </c>
      <c r="AN357" s="71"/>
    </row>
    <row r="358" spans="1:40" ht="399">
      <c r="A358" s="97"/>
      <c r="B358" s="233"/>
      <c r="C358" s="233"/>
      <c r="D358" s="233"/>
      <c r="E358" s="220"/>
      <c r="F358" s="220"/>
      <c r="G358" s="63">
        <v>33</v>
      </c>
      <c r="H358" s="64" t="str">
        <f t="shared" si="524"/>
        <v xml:space="preserve">Vehículo/equipo Motorizado en Movimiento </v>
      </c>
      <c r="I358" s="64" t="str">
        <f t="shared" si="525"/>
        <v>Atropellamiento - Accidente Vehicular</v>
      </c>
      <c r="J358" s="64" t="str">
        <f t="shared" si="526"/>
        <v>1er Auxilio, lesion leve, lesion moderada, lesion incapacitante, fatalidad</v>
      </c>
      <c r="K358" s="78">
        <v>2</v>
      </c>
      <c r="L358" s="78" t="s">
        <v>31</v>
      </c>
      <c r="M358" s="115">
        <f t="shared" si="528"/>
        <v>8</v>
      </c>
      <c r="N358" s="65" t="str">
        <f t="shared" si="540"/>
        <v>Alto</v>
      </c>
      <c r="O358" s="66"/>
      <c r="P358" s="5" t="str">
        <f t="shared" si="534"/>
        <v/>
      </c>
      <c r="Q358" s="66"/>
      <c r="R358" s="5" t="str">
        <f t="shared" si="535"/>
        <v/>
      </c>
      <c r="S358" s="67" t="s">
        <v>355</v>
      </c>
      <c r="T358" s="5">
        <f t="shared" si="536"/>
        <v>0.65</v>
      </c>
      <c r="U358" s="114" t="s">
        <v>421</v>
      </c>
      <c r="V358" s="5">
        <f t="shared" si="537"/>
        <v>0.55000000000000004</v>
      </c>
      <c r="W358" s="5">
        <f t="shared" si="541"/>
        <v>11</v>
      </c>
      <c r="X358" s="5">
        <f t="shared" si="542"/>
        <v>0.55000000000000004</v>
      </c>
      <c r="Y358" s="69" t="s">
        <v>240</v>
      </c>
      <c r="Z358" s="5">
        <f t="shared" si="538"/>
        <v>0.2</v>
      </c>
      <c r="AA358" s="5">
        <f t="shared" si="543"/>
        <v>13</v>
      </c>
      <c r="AB358" s="5">
        <f t="shared" si="544"/>
        <v>0.2</v>
      </c>
      <c r="AC358" s="5">
        <f t="shared" si="523"/>
        <v>18</v>
      </c>
      <c r="AD358" s="5">
        <f t="shared" si="539"/>
        <v>1</v>
      </c>
      <c r="AE358" s="70">
        <f t="shared" si="545"/>
        <v>1</v>
      </c>
      <c r="AF358" s="5" t="str">
        <f t="shared" si="546"/>
        <v>5E</v>
      </c>
      <c r="AG358" s="66">
        <f t="shared" si="531"/>
        <v>25</v>
      </c>
      <c r="AH358" s="65" t="str">
        <f t="shared" si="529"/>
        <v>Bajo</v>
      </c>
      <c r="AI358" s="5" t="str">
        <f t="shared" si="532"/>
        <v>SIGNIFICATIVO</v>
      </c>
      <c r="AJ358" s="5" t="s">
        <v>441</v>
      </c>
      <c r="AK358" s="99" t="s">
        <v>382</v>
      </c>
      <c r="AN358" s="71"/>
    </row>
    <row r="359" spans="1:40" ht="356.25">
      <c r="A359" s="97"/>
      <c r="B359" s="233"/>
      <c r="C359" s="233"/>
      <c r="D359" s="233"/>
      <c r="E359" s="220"/>
      <c r="F359" s="220"/>
      <c r="G359" s="63">
        <v>5</v>
      </c>
      <c r="H359" s="64" t="str">
        <f t="shared" si="524"/>
        <v>Ruido</v>
      </c>
      <c r="I359" s="64" t="str">
        <f t="shared" si="525"/>
        <v>Exposición a Ruido</v>
      </c>
      <c r="J359" s="64" t="str">
        <f t="shared" si="526"/>
        <v>Posible enfermedad Ocupacional</v>
      </c>
      <c r="K359" s="78">
        <v>3</v>
      </c>
      <c r="L359" s="78" t="s">
        <v>31</v>
      </c>
      <c r="M359" s="78">
        <f t="shared" si="528"/>
        <v>13</v>
      </c>
      <c r="N359" s="65" t="str">
        <f t="shared" si="540"/>
        <v>Medio</v>
      </c>
      <c r="O359" s="66"/>
      <c r="P359" s="5" t="str">
        <f t="shared" si="534"/>
        <v/>
      </c>
      <c r="Q359" s="66"/>
      <c r="R359" s="5" t="str">
        <f t="shared" si="535"/>
        <v/>
      </c>
      <c r="S359" s="67" t="s">
        <v>302</v>
      </c>
      <c r="T359" s="5">
        <f t="shared" si="536"/>
        <v>0.65</v>
      </c>
      <c r="U359" s="114" t="s">
        <v>398</v>
      </c>
      <c r="V359" s="5">
        <f t="shared" si="537"/>
        <v>0.55000000000000004</v>
      </c>
      <c r="W359" s="5">
        <f t="shared" si="541"/>
        <v>11</v>
      </c>
      <c r="X359" s="5">
        <f t="shared" si="542"/>
        <v>0.55000000000000004</v>
      </c>
      <c r="Y359" s="69" t="s">
        <v>240</v>
      </c>
      <c r="Z359" s="5">
        <f t="shared" si="538"/>
        <v>0.2</v>
      </c>
      <c r="AA359" s="5">
        <f t="shared" si="543"/>
        <v>13</v>
      </c>
      <c r="AB359" s="5">
        <f t="shared" si="544"/>
        <v>0.2</v>
      </c>
      <c r="AC359" s="5">
        <f t="shared" si="523"/>
        <v>13</v>
      </c>
      <c r="AD359" s="5">
        <f t="shared" si="539"/>
        <v>1</v>
      </c>
      <c r="AE359" s="70">
        <f t="shared" si="545"/>
        <v>1</v>
      </c>
      <c r="AF359" s="5" t="str">
        <f t="shared" si="546"/>
        <v>5E</v>
      </c>
      <c r="AG359" s="66">
        <f t="shared" si="531"/>
        <v>25</v>
      </c>
      <c r="AH359" s="65" t="str">
        <f t="shared" si="529"/>
        <v>Bajo</v>
      </c>
      <c r="AI359" s="5" t="str">
        <f t="shared" si="532"/>
        <v>NO SIGNIFICATIVO</v>
      </c>
      <c r="AJ359" s="5" t="s">
        <v>441</v>
      </c>
      <c r="AK359" s="99" t="s">
        <v>382</v>
      </c>
      <c r="AN359" s="71"/>
    </row>
    <row r="360" spans="1:40" ht="356.25">
      <c r="A360" s="97"/>
      <c r="B360" s="233"/>
      <c r="C360" s="233"/>
      <c r="D360" s="233"/>
      <c r="E360" s="220" t="s">
        <v>315</v>
      </c>
      <c r="F360" s="220" t="s">
        <v>256</v>
      </c>
      <c r="G360" s="63">
        <v>10</v>
      </c>
      <c r="H360" s="64" t="str">
        <f t="shared" si="524"/>
        <v>Vapores/gases/humos/Neblina</v>
      </c>
      <c r="I360" s="64" t="str">
        <f t="shared" si="525"/>
        <v>Inhalación de sustancias o agentes dañinos</v>
      </c>
      <c r="J360" s="64" t="str">
        <f t="shared" si="526"/>
        <v>1er Auxilio, fatalidad, posible enfermedad no ocupacional, posible enfermedad ocupacional</v>
      </c>
      <c r="K360" s="78">
        <v>2</v>
      </c>
      <c r="L360" s="78" t="s">
        <v>31</v>
      </c>
      <c r="M360" s="115">
        <f t="shared" si="528"/>
        <v>8</v>
      </c>
      <c r="N360" s="65" t="str">
        <f t="shared" si="540"/>
        <v>Alto</v>
      </c>
      <c r="O360" s="66"/>
      <c r="P360" s="5" t="str">
        <f t="shared" si="534"/>
        <v/>
      </c>
      <c r="Q360" s="66"/>
      <c r="R360" s="5" t="str">
        <f t="shared" si="535"/>
        <v/>
      </c>
      <c r="S360" s="67" t="s">
        <v>322</v>
      </c>
      <c r="T360" s="5">
        <f t="shared" si="536"/>
        <v>0.65</v>
      </c>
      <c r="U360" s="68" t="s">
        <v>416</v>
      </c>
      <c r="V360" s="5">
        <f t="shared" si="537"/>
        <v>0.55000000000000004</v>
      </c>
      <c r="W360" s="5">
        <f t="shared" si="541"/>
        <v>11</v>
      </c>
      <c r="X360" s="5">
        <f t="shared" si="542"/>
        <v>0.55000000000000004</v>
      </c>
      <c r="Y360" s="69" t="s">
        <v>240</v>
      </c>
      <c r="Z360" s="5">
        <f t="shared" si="538"/>
        <v>0.2</v>
      </c>
      <c r="AA360" s="5">
        <f t="shared" si="543"/>
        <v>13</v>
      </c>
      <c r="AB360" s="5">
        <f t="shared" si="544"/>
        <v>0.2</v>
      </c>
      <c r="AC360" s="5">
        <f t="shared" si="523"/>
        <v>18</v>
      </c>
      <c r="AD360" s="5">
        <f t="shared" si="539"/>
        <v>1</v>
      </c>
      <c r="AE360" s="70">
        <f t="shared" si="545"/>
        <v>1</v>
      </c>
      <c r="AF360" s="5" t="str">
        <f t="shared" si="546"/>
        <v>5E</v>
      </c>
      <c r="AG360" s="66">
        <f t="shared" si="531"/>
        <v>25</v>
      </c>
      <c r="AH360" s="65" t="str">
        <f t="shared" si="529"/>
        <v>Bajo</v>
      </c>
      <c r="AI360" s="5" t="str">
        <f t="shared" si="532"/>
        <v>SIGNIFICATIVO</v>
      </c>
      <c r="AJ360" s="5" t="s">
        <v>441</v>
      </c>
      <c r="AK360" s="99" t="s">
        <v>382</v>
      </c>
      <c r="AN360" s="71"/>
    </row>
    <row r="361" spans="1:40" ht="327.75">
      <c r="A361" s="97"/>
      <c r="B361" s="233"/>
      <c r="C361" s="233"/>
      <c r="D361" s="233"/>
      <c r="E361" s="220"/>
      <c r="F361" s="220"/>
      <c r="G361" s="63">
        <v>41</v>
      </c>
      <c r="H361" s="64" t="str">
        <f t="shared" si="524"/>
        <v>Rocas inestables / talud inestable</v>
      </c>
      <c r="I361" s="64" t="str">
        <f t="shared" si="525"/>
        <v>Caída de rocas; derrumbes, desplomes</v>
      </c>
      <c r="J361" s="64" t="str">
        <f t="shared" si="526"/>
        <v>1er Auxilio, lesion leve, lesion moderada, lesion incapacitante, fatalidad</v>
      </c>
      <c r="K361" s="78">
        <v>2</v>
      </c>
      <c r="L361" s="78" t="s">
        <v>38</v>
      </c>
      <c r="M361" s="115">
        <f t="shared" si="528"/>
        <v>5</v>
      </c>
      <c r="N361" s="65" t="str">
        <f t="shared" si="540"/>
        <v>Alto</v>
      </c>
      <c r="O361" s="66"/>
      <c r="P361" s="5" t="str">
        <f t="shared" si="534"/>
        <v/>
      </c>
      <c r="Q361" s="66"/>
      <c r="R361" s="5" t="str">
        <f t="shared" si="535"/>
        <v/>
      </c>
      <c r="S361" s="67" t="s">
        <v>384</v>
      </c>
      <c r="T361" s="5">
        <f t="shared" si="536"/>
        <v>0.65</v>
      </c>
      <c r="U361" s="68" t="s">
        <v>417</v>
      </c>
      <c r="V361" s="5">
        <f t="shared" si="537"/>
        <v>0.55000000000000004</v>
      </c>
      <c r="W361" s="5">
        <f t="shared" si="541"/>
        <v>11</v>
      </c>
      <c r="X361" s="5">
        <f t="shared" si="542"/>
        <v>0.55000000000000004</v>
      </c>
      <c r="Y361" s="69" t="s">
        <v>240</v>
      </c>
      <c r="Z361" s="5">
        <f t="shared" si="538"/>
        <v>0.2</v>
      </c>
      <c r="AA361" s="5">
        <f t="shared" si="543"/>
        <v>13</v>
      </c>
      <c r="AB361" s="5">
        <f t="shared" si="544"/>
        <v>0.2</v>
      </c>
      <c r="AC361" s="5">
        <f t="shared" si="523"/>
        <v>21</v>
      </c>
      <c r="AD361" s="5">
        <f t="shared" si="539"/>
        <v>1</v>
      </c>
      <c r="AE361" s="70">
        <f t="shared" si="545"/>
        <v>1</v>
      </c>
      <c r="AF361" s="5" t="str">
        <f t="shared" si="546"/>
        <v>5E</v>
      </c>
      <c r="AG361" s="66">
        <f t="shared" si="531"/>
        <v>25</v>
      </c>
      <c r="AH361" s="65" t="str">
        <f t="shared" si="529"/>
        <v>Bajo</v>
      </c>
      <c r="AI361" s="5" t="str">
        <f t="shared" si="532"/>
        <v>SIGNIFICATIVO</v>
      </c>
      <c r="AJ361" s="5" t="s">
        <v>441</v>
      </c>
      <c r="AK361" s="99" t="s">
        <v>382</v>
      </c>
      <c r="AN361" s="71"/>
    </row>
    <row r="362" spans="1:40" ht="299.25">
      <c r="A362" s="97"/>
      <c r="B362" s="233"/>
      <c r="C362" s="233"/>
      <c r="D362" s="233"/>
      <c r="E362" s="220"/>
      <c r="F362" s="220"/>
      <c r="G362" s="63">
        <v>39</v>
      </c>
      <c r="H362" s="64" t="str">
        <f t="shared" si="524"/>
        <v>Orden y limpieza deficiente/Desorden</v>
      </c>
      <c r="I362" s="64" t="str">
        <f t="shared" si="525"/>
        <v>Caída al mismo nivel</v>
      </c>
      <c r="J362" s="64" t="str">
        <f t="shared" si="526"/>
        <v>1er Auxilio, lesion leve, lesion moderada.</v>
      </c>
      <c r="K362" s="78">
        <v>3</v>
      </c>
      <c r="L362" s="78" t="s">
        <v>31</v>
      </c>
      <c r="M362" s="78">
        <f t="shared" si="528"/>
        <v>13</v>
      </c>
      <c r="N362" s="65" t="str">
        <f t="shared" si="540"/>
        <v>Medio</v>
      </c>
      <c r="O362" s="66"/>
      <c r="P362" s="5" t="str">
        <f t="shared" si="534"/>
        <v/>
      </c>
      <c r="Q362" s="66"/>
      <c r="R362" s="5" t="str">
        <f t="shared" si="535"/>
        <v/>
      </c>
      <c r="S362" s="67"/>
      <c r="T362" s="5" t="str">
        <f t="shared" si="536"/>
        <v/>
      </c>
      <c r="U362" s="68" t="s">
        <v>418</v>
      </c>
      <c r="V362" s="5">
        <f t="shared" si="537"/>
        <v>0.55000000000000004</v>
      </c>
      <c r="W362" s="5">
        <f t="shared" si="541"/>
        <v>11</v>
      </c>
      <c r="X362" s="5">
        <f t="shared" si="542"/>
        <v>0.55000000000000004</v>
      </c>
      <c r="Y362" s="69" t="s">
        <v>240</v>
      </c>
      <c r="Z362" s="5">
        <f t="shared" si="538"/>
        <v>0.2</v>
      </c>
      <c r="AA362" s="5">
        <f t="shared" si="543"/>
        <v>13</v>
      </c>
      <c r="AB362" s="5">
        <f t="shared" si="544"/>
        <v>0.2</v>
      </c>
      <c r="AC362" s="5">
        <f t="shared" si="523"/>
        <v>13</v>
      </c>
      <c r="AD362" s="5">
        <f t="shared" si="539"/>
        <v>5</v>
      </c>
      <c r="AE362" s="70">
        <f t="shared" si="545"/>
        <v>5</v>
      </c>
      <c r="AF362" s="5" t="str">
        <f t="shared" si="546"/>
        <v>4D</v>
      </c>
      <c r="AG362" s="66">
        <f t="shared" si="531"/>
        <v>21</v>
      </c>
      <c r="AH362" s="65" t="str">
        <f t="shared" si="529"/>
        <v>Bajo</v>
      </c>
      <c r="AI362" s="5" t="str">
        <f t="shared" si="532"/>
        <v>NO SIGNIFICATIVO</v>
      </c>
      <c r="AJ362" s="5" t="s">
        <v>441</v>
      </c>
      <c r="AK362" s="99" t="s">
        <v>382</v>
      </c>
      <c r="AN362" s="71"/>
    </row>
    <row r="363" spans="1:40" ht="299.25">
      <c r="A363" s="97"/>
      <c r="B363" s="233"/>
      <c r="C363" s="233"/>
      <c r="D363" s="233"/>
      <c r="E363" s="220"/>
      <c r="F363" s="220"/>
      <c r="G363" s="63">
        <v>50</v>
      </c>
      <c r="H363" s="64" t="str">
        <f t="shared" si="524"/>
        <v>Equipos o instalaciones eléctricas energizadas</v>
      </c>
      <c r="I363" s="64" t="str">
        <f t="shared" si="525"/>
        <v>Contacto directo / indirecto / inducción con energía eléctrica</v>
      </c>
      <c r="J363" s="64" t="str">
        <f t="shared" si="526"/>
        <v>1er Auxilio, lesion leve, lesion moderada, posible enfermedad ocupacional, fatalidad</v>
      </c>
      <c r="K363" s="78">
        <v>2</v>
      </c>
      <c r="L363" s="78" t="s">
        <v>31</v>
      </c>
      <c r="M363" s="115">
        <f t="shared" si="528"/>
        <v>8</v>
      </c>
      <c r="N363" s="65" t="str">
        <f t="shared" si="540"/>
        <v>Alto</v>
      </c>
      <c r="O363" s="66"/>
      <c r="P363" s="5" t="str">
        <f t="shared" si="534"/>
        <v/>
      </c>
      <c r="Q363" s="66"/>
      <c r="R363" s="5" t="str">
        <f t="shared" si="535"/>
        <v/>
      </c>
      <c r="S363" s="67" t="s">
        <v>360</v>
      </c>
      <c r="T363" s="5">
        <f t="shared" si="536"/>
        <v>0.65</v>
      </c>
      <c r="U363" s="68" t="s">
        <v>418</v>
      </c>
      <c r="V363" s="5">
        <f t="shared" si="537"/>
        <v>0.55000000000000004</v>
      </c>
      <c r="W363" s="5">
        <f t="shared" si="541"/>
        <v>11</v>
      </c>
      <c r="X363" s="5">
        <f t="shared" si="542"/>
        <v>0.55000000000000004</v>
      </c>
      <c r="Y363" s="69" t="s">
        <v>272</v>
      </c>
      <c r="Z363" s="5">
        <f t="shared" si="538"/>
        <v>0.2</v>
      </c>
      <c r="AA363" s="5">
        <f t="shared" si="543"/>
        <v>10</v>
      </c>
      <c r="AB363" s="5">
        <f t="shared" si="544"/>
        <v>0.2</v>
      </c>
      <c r="AC363" s="5">
        <f t="shared" si="523"/>
        <v>18</v>
      </c>
      <c r="AD363" s="5">
        <f t="shared" si="539"/>
        <v>1</v>
      </c>
      <c r="AE363" s="70">
        <f t="shared" si="545"/>
        <v>1</v>
      </c>
      <c r="AF363" s="5" t="str">
        <f t="shared" si="546"/>
        <v>5E</v>
      </c>
      <c r="AG363" s="66">
        <f t="shared" si="531"/>
        <v>25</v>
      </c>
      <c r="AH363" s="65" t="str">
        <f t="shared" si="529"/>
        <v>Bajo</v>
      </c>
      <c r="AI363" s="5" t="str">
        <f t="shared" si="532"/>
        <v>SIGNIFICATIVO</v>
      </c>
      <c r="AJ363" s="5" t="s">
        <v>441</v>
      </c>
      <c r="AK363" s="99" t="s">
        <v>382</v>
      </c>
      <c r="AN363" s="71"/>
    </row>
    <row r="364" spans="1:40" ht="313.5">
      <c r="A364" s="97"/>
      <c r="B364" s="233"/>
      <c r="C364" s="233"/>
      <c r="D364" s="233"/>
      <c r="E364" s="220"/>
      <c r="F364" s="220"/>
      <c r="G364" s="63">
        <v>32</v>
      </c>
      <c r="H364" s="64" t="str">
        <f t="shared" si="524"/>
        <v>Trabajos en altura (Encima de 1.80 metros)</v>
      </c>
      <c r="I364" s="64" t="str">
        <f t="shared" si="525"/>
        <v>Caída a distinto nivel</v>
      </c>
      <c r="J364" s="64" t="str">
        <f t="shared" si="526"/>
        <v>1er Auxilio, lesion leve, lesion moderada, lesion incapacitante, fatalidad</v>
      </c>
      <c r="K364" s="78">
        <v>2</v>
      </c>
      <c r="L364" s="78" t="s">
        <v>31</v>
      </c>
      <c r="M364" s="115">
        <f t="shared" si="528"/>
        <v>8</v>
      </c>
      <c r="N364" s="65" t="str">
        <f t="shared" si="540"/>
        <v>Alto</v>
      </c>
      <c r="O364" s="66"/>
      <c r="P364" s="5" t="str">
        <f t="shared" si="534"/>
        <v/>
      </c>
      <c r="Q364" s="66"/>
      <c r="R364" s="5" t="str">
        <f t="shared" si="535"/>
        <v/>
      </c>
      <c r="S364" s="116" t="s">
        <v>386</v>
      </c>
      <c r="T364" s="5">
        <f t="shared" si="536"/>
        <v>0.65</v>
      </c>
      <c r="U364" s="68" t="s">
        <v>419</v>
      </c>
      <c r="V364" s="5">
        <f t="shared" si="537"/>
        <v>0.55000000000000004</v>
      </c>
      <c r="W364" s="5">
        <f t="shared" si="541"/>
        <v>11</v>
      </c>
      <c r="X364" s="5">
        <f t="shared" si="542"/>
        <v>0.55000000000000004</v>
      </c>
      <c r="Y364" s="69" t="s">
        <v>307</v>
      </c>
      <c r="Z364" s="5">
        <f t="shared" si="538"/>
        <v>0.2</v>
      </c>
      <c r="AA364" s="5">
        <f t="shared" si="543"/>
        <v>12</v>
      </c>
      <c r="AB364" s="5">
        <f t="shared" si="544"/>
        <v>0.2</v>
      </c>
      <c r="AC364" s="5">
        <f t="shared" si="523"/>
        <v>18</v>
      </c>
      <c r="AD364" s="5">
        <f t="shared" si="539"/>
        <v>1</v>
      </c>
      <c r="AE364" s="70">
        <f t="shared" si="545"/>
        <v>1</v>
      </c>
      <c r="AF364" s="5" t="str">
        <f t="shared" si="546"/>
        <v>5E</v>
      </c>
      <c r="AG364" s="66">
        <f t="shared" si="531"/>
        <v>25</v>
      </c>
      <c r="AH364" s="65" t="str">
        <f t="shared" si="529"/>
        <v>Bajo</v>
      </c>
      <c r="AI364" s="5" t="str">
        <f t="shared" si="532"/>
        <v>SIGNIFICATIVO</v>
      </c>
      <c r="AJ364" s="5" t="s">
        <v>441</v>
      </c>
      <c r="AK364" s="99" t="s">
        <v>382</v>
      </c>
      <c r="AN364" s="71"/>
    </row>
    <row r="365" spans="1:40" ht="313.5">
      <c r="A365" s="97"/>
      <c r="B365" s="233"/>
      <c r="C365" s="233"/>
      <c r="D365" s="233"/>
      <c r="E365" s="220"/>
      <c r="F365" s="220"/>
      <c r="G365" s="63">
        <v>33</v>
      </c>
      <c r="H365" s="64" t="str">
        <f t="shared" si="524"/>
        <v xml:space="preserve">Vehículo/equipo Motorizado en Movimiento </v>
      </c>
      <c r="I365" s="64" t="str">
        <f t="shared" si="525"/>
        <v>Atropellamiento - Accidente Vehicular</v>
      </c>
      <c r="J365" s="64" t="str">
        <f t="shared" si="526"/>
        <v>1er Auxilio, lesion leve, lesion moderada, lesion incapacitante, fatalidad</v>
      </c>
      <c r="K365" s="78">
        <v>2</v>
      </c>
      <c r="L365" s="78" t="s">
        <v>31</v>
      </c>
      <c r="M365" s="115">
        <f t="shared" si="528"/>
        <v>8</v>
      </c>
      <c r="N365" s="65" t="str">
        <f t="shared" si="540"/>
        <v>Alto</v>
      </c>
      <c r="O365" s="66"/>
      <c r="P365" s="5" t="str">
        <f t="shared" si="534"/>
        <v/>
      </c>
      <c r="Q365" s="66"/>
      <c r="R365" s="5" t="str">
        <f t="shared" si="535"/>
        <v/>
      </c>
      <c r="S365" s="67" t="s">
        <v>355</v>
      </c>
      <c r="T365" s="5">
        <f t="shared" si="536"/>
        <v>0.65</v>
      </c>
      <c r="U365" s="68" t="s">
        <v>420</v>
      </c>
      <c r="V365" s="5">
        <f t="shared" si="537"/>
        <v>0.55000000000000004</v>
      </c>
      <c r="W365" s="5">
        <f t="shared" si="541"/>
        <v>11</v>
      </c>
      <c r="X365" s="5">
        <f t="shared" si="542"/>
        <v>0.55000000000000004</v>
      </c>
      <c r="Y365" s="69" t="s">
        <v>240</v>
      </c>
      <c r="Z365" s="5">
        <f t="shared" si="538"/>
        <v>0.2</v>
      </c>
      <c r="AA365" s="5">
        <f t="shared" si="543"/>
        <v>13</v>
      </c>
      <c r="AB365" s="5">
        <f t="shared" si="544"/>
        <v>0.2</v>
      </c>
      <c r="AC365" s="5">
        <f t="shared" si="523"/>
        <v>18</v>
      </c>
      <c r="AD365" s="5">
        <f t="shared" si="539"/>
        <v>1</v>
      </c>
      <c r="AE365" s="70">
        <f t="shared" si="545"/>
        <v>1</v>
      </c>
      <c r="AF365" s="5" t="str">
        <f t="shared" si="546"/>
        <v>5E</v>
      </c>
      <c r="AG365" s="66">
        <f t="shared" si="531"/>
        <v>25</v>
      </c>
      <c r="AH365" s="65" t="str">
        <f t="shared" si="529"/>
        <v>Bajo</v>
      </c>
      <c r="AI365" s="5" t="str">
        <f t="shared" si="532"/>
        <v>SIGNIFICATIVO</v>
      </c>
      <c r="AJ365" s="5" t="s">
        <v>441</v>
      </c>
      <c r="AK365" s="99" t="s">
        <v>382</v>
      </c>
      <c r="AN365" s="71"/>
    </row>
    <row r="366" spans="1:40" ht="356.25">
      <c r="A366" s="97"/>
      <c r="B366" s="233"/>
      <c r="C366" s="233"/>
      <c r="D366" s="233"/>
      <c r="E366" s="220"/>
      <c r="F366" s="220"/>
      <c r="G366" s="63">
        <v>5</v>
      </c>
      <c r="H366" s="64" t="str">
        <f t="shared" si="524"/>
        <v>Ruido</v>
      </c>
      <c r="I366" s="64" t="str">
        <f t="shared" si="525"/>
        <v>Exposición a Ruido</v>
      </c>
      <c r="J366" s="64" t="str">
        <f t="shared" si="526"/>
        <v>Posible enfermedad Ocupacional</v>
      </c>
      <c r="K366" s="78">
        <v>3</v>
      </c>
      <c r="L366" s="78" t="s">
        <v>31</v>
      </c>
      <c r="M366" s="78">
        <f t="shared" si="528"/>
        <v>13</v>
      </c>
      <c r="N366" s="65" t="str">
        <f t="shared" si="540"/>
        <v>Medio</v>
      </c>
      <c r="O366" s="66"/>
      <c r="P366" s="5" t="str">
        <f t="shared" si="534"/>
        <v/>
      </c>
      <c r="Q366" s="66"/>
      <c r="R366" s="5" t="str">
        <f t="shared" si="535"/>
        <v/>
      </c>
      <c r="S366" s="67" t="s">
        <v>302</v>
      </c>
      <c r="T366" s="5">
        <f t="shared" si="536"/>
        <v>0.65</v>
      </c>
      <c r="U366" s="68" t="s">
        <v>398</v>
      </c>
      <c r="V366" s="5">
        <f t="shared" si="537"/>
        <v>0.55000000000000004</v>
      </c>
      <c r="W366" s="5">
        <f t="shared" si="541"/>
        <v>11</v>
      </c>
      <c r="X366" s="5">
        <f t="shared" si="542"/>
        <v>0.55000000000000004</v>
      </c>
      <c r="Y366" s="69" t="s">
        <v>240</v>
      </c>
      <c r="Z366" s="5">
        <f t="shared" si="538"/>
        <v>0.2</v>
      </c>
      <c r="AA366" s="5">
        <f t="shared" si="543"/>
        <v>13</v>
      </c>
      <c r="AB366" s="5">
        <f t="shared" si="544"/>
        <v>0.2</v>
      </c>
      <c r="AC366" s="5">
        <f t="shared" si="523"/>
        <v>13</v>
      </c>
      <c r="AD366" s="5">
        <f t="shared" si="539"/>
        <v>1</v>
      </c>
      <c r="AE366" s="70">
        <f t="shared" si="545"/>
        <v>1</v>
      </c>
      <c r="AF366" s="5" t="str">
        <f t="shared" si="546"/>
        <v>5E</v>
      </c>
      <c r="AG366" s="66">
        <f t="shared" si="531"/>
        <v>25</v>
      </c>
      <c r="AH366" s="65" t="str">
        <f t="shared" si="529"/>
        <v>Bajo</v>
      </c>
      <c r="AI366" s="5" t="str">
        <f t="shared" si="532"/>
        <v>NO SIGNIFICATIVO</v>
      </c>
      <c r="AJ366" s="5" t="s">
        <v>441</v>
      </c>
      <c r="AK366" s="99" t="s">
        <v>382</v>
      </c>
      <c r="AN366" s="71"/>
    </row>
    <row r="367" spans="1:40" ht="384.75">
      <c r="A367" s="97"/>
      <c r="B367" s="233"/>
      <c r="C367" s="233"/>
      <c r="D367" s="233"/>
      <c r="E367" s="220" t="s">
        <v>315</v>
      </c>
      <c r="F367" s="220" t="s">
        <v>257</v>
      </c>
      <c r="G367" s="63">
        <v>10</v>
      </c>
      <c r="H367" s="64" t="str">
        <f t="shared" si="524"/>
        <v>Vapores/gases/humos/Neblina</v>
      </c>
      <c r="I367" s="64" t="str">
        <f t="shared" si="525"/>
        <v>Inhalación de sustancias o agentes dañinos</v>
      </c>
      <c r="J367" s="64" t="str">
        <f t="shared" si="526"/>
        <v>1er Auxilio, fatalidad, posible enfermedad no ocupacional, posible enfermedad ocupacional</v>
      </c>
      <c r="K367" s="78">
        <v>2</v>
      </c>
      <c r="L367" s="78" t="s">
        <v>31</v>
      </c>
      <c r="M367" s="115">
        <f t="shared" si="528"/>
        <v>8</v>
      </c>
      <c r="N367" s="65" t="str">
        <f t="shared" si="540"/>
        <v>Alto</v>
      </c>
      <c r="O367" s="66"/>
      <c r="P367" s="5" t="str">
        <f t="shared" si="534"/>
        <v/>
      </c>
      <c r="Q367" s="66"/>
      <c r="R367" s="5" t="str">
        <f t="shared" si="535"/>
        <v/>
      </c>
      <c r="S367" s="67" t="s">
        <v>322</v>
      </c>
      <c r="T367" s="5">
        <f t="shared" si="536"/>
        <v>0.65</v>
      </c>
      <c r="U367" s="68" t="s">
        <v>422</v>
      </c>
      <c r="V367" s="5">
        <f t="shared" si="537"/>
        <v>0.55000000000000004</v>
      </c>
      <c r="W367" s="5">
        <f t="shared" si="541"/>
        <v>11</v>
      </c>
      <c r="X367" s="5">
        <f t="shared" si="542"/>
        <v>0.55000000000000004</v>
      </c>
      <c r="Y367" s="69" t="s">
        <v>240</v>
      </c>
      <c r="Z367" s="5">
        <f t="shared" si="538"/>
        <v>0.2</v>
      </c>
      <c r="AA367" s="5">
        <f t="shared" si="543"/>
        <v>13</v>
      </c>
      <c r="AB367" s="5">
        <f t="shared" si="544"/>
        <v>0.2</v>
      </c>
      <c r="AC367" s="5">
        <f t="shared" si="523"/>
        <v>18</v>
      </c>
      <c r="AD367" s="5">
        <f t="shared" si="539"/>
        <v>1</v>
      </c>
      <c r="AE367" s="70">
        <f t="shared" si="545"/>
        <v>1</v>
      </c>
      <c r="AF367" s="5" t="str">
        <f t="shared" si="546"/>
        <v>5E</v>
      </c>
      <c r="AG367" s="66">
        <f t="shared" si="531"/>
        <v>25</v>
      </c>
      <c r="AH367" s="65" t="str">
        <f t="shared" si="529"/>
        <v>Bajo</v>
      </c>
      <c r="AI367" s="5" t="str">
        <f t="shared" si="532"/>
        <v>SIGNIFICATIVO</v>
      </c>
      <c r="AJ367" s="5" t="s">
        <v>441</v>
      </c>
      <c r="AK367" s="99" t="s">
        <v>382</v>
      </c>
      <c r="AN367" s="71"/>
    </row>
    <row r="368" spans="1:40" ht="384.75">
      <c r="A368" s="97"/>
      <c r="B368" s="233"/>
      <c r="C368" s="233"/>
      <c r="D368" s="233"/>
      <c r="E368" s="220"/>
      <c r="F368" s="220"/>
      <c r="G368" s="63">
        <v>41</v>
      </c>
      <c r="H368" s="64" t="str">
        <f t="shared" si="524"/>
        <v>Rocas inestables / talud inestable</v>
      </c>
      <c r="I368" s="64" t="str">
        <f t="shared" si="525"/>
        <v>Caída de rocas; derrumbes, desplomes</v>
      </c>
      <c r="J368" s="64" t="str">
        <f t="shared" si="526"/>
        <v>1er Auxilio, lesion leve, lesion moderada, lesion incapacitante, fatalidad</v>
      </c>
      <c r="K368" s="78">
        <v>2</v>
      </c>
      <c r="L368" s="78" t="s">
        <v>38</v>
      </c>
      <c r="M368" s="115">
        <f t="shared" si="528"/>
        <v>5</v>
      </c>
      <c r="N368" s="65" t="str">
        <f t="shared" si="540"/>
        <v>Alto</v>
      </c>
      <c r="O368" s="66"/>
      <c r="P368" s="5" t="str">
        <f t="shared" si="534"/>
        <v/>
      </c>
      <c r="Q368" s="66"/>
      <c r="R368" s="5" t="str">
        <f t="shared" si="535"/>
        <v/>
      </c>
      <c r="S368" s="67" t="s">
        <v>339</v>
      </c>
      <c r="T368" s="5">
        <f t="shared" si="536"/>
        <v>0.65</v>
      </c>
      <c r="U368" s="68" t="s">
        <v>422</v>
      </c>
      <c r="V368" s="5">
        <f t="shared" si="537"/>
        <v>0.55000000000000004</v>
      </c>
      <c r="W368" s="5">
        <f t="shared" si="541"/>
        <v>11</v>
      </c>
      <c r="X368" s="5">
        <f t="shared" si="542"/>
        <v>0.55000000000000004</v>
      </c>
      <c r="Y368" s="69" t="s">
        <v>240</v>
      </c>
      <c r="Z368" s="5">
        <f t="shared" si="538"/>
        <v>0.2</v>
      </c>
      <c r="AA368" s="5">
        <f t="shared" si="543"/>
        <v>13</v>
      </c>
      <c r="AB368" s="5">
        <f t="shared" si="544"/>
        <v>0.2</v>
      </c>
      <c r="AC368" s="5">
        <f t="shared" si="523"/>
        <v>21</v>
      </c>
      <c r="AD368" s="5">
        <f t="shared" si="539"/>
        <v>1</v>
      </c>
      <c r="AE368" s="70">
        <f t="shared" si="545"/>
        <v>1</v>
      </c>
      <c r="AF368" s="5" t="str">
        <f t="shared" si="546"/>
        <v>5E</v>
      </c>
      <c r="AG368" s="66">
        <f t="shared" si="531"/>
        <v>25</v>
      </c>
      <c r="AH368" s="65" t="str">
        <f t="shared" si="529"/>
        <v>Bajo</v>
      </c>
      <c r="AI368" s="5" t="str">
        <f t="shared" si="532"/>
        <v>SIGNIFICATIVO</v>
      </c>
      <c r="AJ368" s="5" t="s">
        <v>441</v>
      </c>
      <c r="AK368" s="99" t="s">
        <v>382</v>
      </c>
      <c r="AN368" s="71"/>
    </row>
    <row r="369" spans="1:40" ht="384.75">
      <c r="A369" s="97"/>
      <c r="B369" s="233"/>
      <c r="C369" s="233"/>
      <c r="D369" s="233"/>
      <c r="E369" s="220"/>
      <c r="F369" s="220"/>
      <c r="G369" s="63">
        <v>39</v>
      </c>
      <c r="H369" s="64" t="str">
        <f t="shared" si="524"/>
        <v>Orden y limpieza deficiente/Desorden</v>
      </c>
      <c r="I369" s="64" t="str">
        <f t="shared" si="525"/>
        <v>Caída al mismo nivel</v>
      </c>
      <c r="J369" s="64" t="str">
        <f t="shared" si="526"/>
        <v>1er Auxilio, lesion leve, lesion moderada.</v>
      </c>
      <c r="K369" s="78">
        <v>3</v>
      </c>
      <c r="L369" s="78" t="s">
        <v>31</v>
      </c>
      <c r="M369" s="78">
        <f t="shared" si="528"/>
        <v>13</v>
      </c>
      <c r="N369" s="65" t="str">
        <f t="shared" si="540"/>
        <v>Medio</v>
      </c>
      <c r="O369" s="66"/>
      <c r="P369" s="5" t="str">
        <f t="shared" si="534"/>
        <v/>
      </c>
      <c r="Q369" s="66"/>
      <c r="R369" s="5" t="str">
        <f t="shared" si="535"/>
        <v/>
      </c>
      <c r="S369" s="67" t="s">
        <v>301</v>
      </c>
      <c r="T369" s="5">
        <f t="shared" si="536"/>
        <v>0.65</v>
      </c>
      <c r="U369" s="68" t="s">
        <v>422</v>
      </c>
      <c r="V369" s="5">
        <f t="shared" si="537"/>
        <v>0.55000000000000004</v>
      </c>
      <c r="W369" s="5">
        <f t="shared" si="541"/>
        <v>11</v>
      </c>
      <c r="X369" s="5">
        <f t="shared" si="542"/>
        <v>0.55000000000000004</v>
      </c>
      <c r="Y369" s="69" t="s">
        <v>240</v>
      </c>
      <c r="Z369" s="5">
        <f t="shared" si="538"/>
        <v>0.2</v>
      </c>
      <c r="AA369" s="5">
        <f t="shared" si="543"/>
        <v>13</v>
      </c>
      <c r="AB369" s="5">
        <f t="shared" si="544"/>
        <v>0.2</v>
      </c>
      <c r="AC369" s="5">
        <f t="shared" si="523"/>
        <v>13</v>
      </c>
      <c r="AD369" s="5">
        <f t="shared" si="539"/>
        <v>1</v>
      </c>
      <c r="AE369" s="70">
        <f t="shared" si="545"/>
        <v>1</v>
      </c>
      <c r="AF369" s="5" t="str">
        <f t="shared" si="546"/>
        <v>5E</v>
      </c>
      <c r="AG369" s="66">
        <f t="shared" si="531"/>
        <v>25</v>
      </c>
      <c r="AH369" s="65" t="str">
        <f t="shared" si="529"/>
        <v>Bajo</v>
      </c>
      <c r="AI369" s="5" t="str">
        <f t="shared" si="532"/>
        <v>NO SIGNIFICATIVO</v>
      </c>
      <c r="AJ369" s="5" t="s">
        <v>441</v>
      </c>
      <c r="AK369" s="99" t="s">
        <v>382</v>
      </c>
      <c r="AN369" s="71"/>
    </row>
    <row r="370" spans="1:40" ht="384.75">
      <c r="A370" s="97"/>
      <c r="B370" s="233"/>
      <c r="C370" s="233"/>
      <c r="D370" s="233"/>
      <c r="E370" s="220"/>
      <c r="F370" s="220"/>
      <c r="G370" s="63">
        <v>8</v>
      </c>
      <c r="H370" s="64" t="str">
        <f t="shared" si="524"/>
        <v>Polvo /Material Particulado)</v>
      </c>
      <c r="I370" s="64" t="str">
        <f t="shared" si="525"/>
        <v>Inhalación de Polvo /Material Particulado), Contacto de la Vista con sustancias o agentes dañinos.</v>
      </c>
      <c r="J370" s="64" t="str">
        <f t="shared" si="526"/>
        <v>1er Auxilio, lesion leve, lesion moderada, posible enfermedad no ocupacional, posible enfermedad ocupacional</v>
      </c>
      <c r="K370" s="78">
        <v>3</v>
      </c>
      <c r="L370" s="78" t="s">
        <v>31</v>
      </c>
      <c r="M370" s="78">
        <f t="shared" si="528"/>
        <v>13</v>
      </c>
      <c r="N370" s="65" t="str">
        <f t="shared" si="540"/>
        <v>Medio</v>
      </c>
      <c r="O370" s="66"/>
      <c r="P370" s="5" t="str">
        <f t="shared" si="534"/>
        <v/>
      </c>
      <c r="Q370" s="66"/>
      <c r="R370" s="5" t="str">
        <f t="shared" si="535"/>
        <v/>
      </c>
      <c r="S370" s="67" t="s">
        <v>350</v>
      </c>
      <c r="T370" s="5">
        <f t="shared" si="536"/>
        <v>0.65</v>
      </c>
      <c r="U370" s="68" t="s">
        <v>396</v>
      </c>
      <c r="V370" s="5">
        <f t="shared" si="537"/>
        <v>0.55000000000000004</v>
      </c>
      <c r="W370" s="5">
        <f t="shared" si="541"/>
        <v>11</v>
      </c>
      <c r="X370" s="5">
        <f t="shared" si="542"/>
        <v>0.55000000000000004</v>
      </c>
      <c r="Y370" s="69" t="s">
        <v>240</v>
      </c>
      <c r="Z370" s="5">
        <f t="shared" si="538"/>
        <v>0.2</v>
      </c>
      <c r="AA370" s="5">
        <f t="shared" si="543"/>
        <v>13</v>
      </c>
      <c r="AB370" s="5">
        <f t="shared" si="544"/>
        <v>0.2</v>
      </c>
      <c r="AC370" s="5">
        <f t="shared" si="523"/>
        <v>13</v>
      </c>
      <c r="AD370" s="5">
        <f t="shared" si="539"/>
        <v>1</v>
      </c>
      <c r="AE370" s="70">
        <f t="shared" si="545"/>
        <v>1</v>
      </c>
      <c r="AF370" s="5" t="str">
        <f t="shared" si="546"/>
        <v>5E</v>
      </c>
      <c r="AG370" s="66">
        <f t="shared" si="531"/>
        <v>25</v>
      </c>
      <c r="AH370" s="65" t="str">
        <f t="shared" si="529"/>
        <v>Bajo</v>
      </c>
      <c r="AI370" s="5" t="str">
        <f t="shared" si="532"/>
        <v>NO SIGNIFICATIVO</v>
      </c>
      <c r="AJ370" s="5" t="s">
        <v>441</v>
      </c>
      <c r="AK370" s="99" t="s">
        <v>382</v>
      </c>
      <c r="AN370" s="71"/>
    </row>
    <row r="371" spans="1:40" ht="384.75">
      <c r="A371" s="97"/>
      <c r="B371" s="233"/>
      <c r="C371" s="233"/>
      <c r="D371" s="233"/>
      <c r="E371" s="220"/>
      <c r="F371" s="220"/>
      <c r="G371" s="63">
        <v>50</v>
      </c>
      <c r="H371" s="64" t="str">
        <f t="shared" si="524"/>
        <v>Equipos o instalaciones eléctricas energizadas</v>
      </c>
      <c r="I371" s="64" t="str">
        <f t="shared" si="525"/>
        <v>Contacto directo / indirecto / inducción con energía eléctrica</v>
      </c>
      <c r="J371" s="64" t="str">
        <f t="shared" si="526"/>
        <v>1er Auxilio, lesion leve, lesion moderada, posible enfermedad ocupacional, fatalidad</v>
      </c>
      <c r="K371" s="78">
        <v>2</v>
      </c>
      <c r="L371" s="78" t="s">
        <v>31</v>
      </c>
      <c r="M371" s="115">
        <f t="shared" si="528"/>
        <v>8</v>
      </c>
      <c r="N371" s="65" t="str">
        <f t="shared" si="540"/>
        <v>Alto</v>
      </c>
      <c r="O371" s="66"/>
      <c r="P371" s="5" t="str">
        <f t="shared" si="534"/>
        <v/>
      </c>
      <c r="Q371" s="66"/>
      <c r="R371" s="5" t="str">
        <f t="shared" si="535"/>
        <v/>
      </c>
      <c r="S371" s="67" t="s">
        <v>360</v>
      </c>
      <c r="T371" s="5">
        <f t="shared" si="536"/>
        <v>0.65</v>
      </c>
      <c r="U371" s="68" t="s">
        <v>422</v>
      </c>
      <c r="V371" s="5">
        <f t="shared" si="537"/>
        <v>0.55000000000000004</v>
      </c>
      <c r="W371" s="5">
        <f t="shared" si="541"/>
        <v>11</v>
      </c>
      <c r="X371" s="5">
        <f t="shared" si="542"/>
        <v>0.55000000000000004</v>
      </c>
      <c r="Y371" s="69" t="s">
        <v>240</v>
      </c>
      <c r="Z371" s="5">
        <f t="shared" si="538"/>
        <v>0.2</v>
      </c>
      <c r="AA371" s="5">
        <f t="shared" si="543"/>
        <v>13</v>
      </c>
      <c r="AB371" s="5">
        <f t="shared" si="544"/>
        <v>0.2</v>
      </c>
      <c r="AC371" s="5">
        <f t="shared" si="523"/>
        <v>18</v>
      </c>
      <c r="AD371" s="5">
        <f t="shared" si="539"/>
        <v>1</v>
      </c>
      <c r="AE371" s="70">
        <f t="shared" si="545"/>
        <v>1</v>
      </c>
      <c r="AF371" s="5" t="str">
        <f t="shared" si="546"/>
        <v>5E</v>
      </c>
      <c r="AG371" s="66">
        <f t="shared" si="531"/>
        <v>25</v>
      </c>
      <c r="AH371" s="65" t="str">
        <f t="shared" si="529"/>
        <v>Bajo</v>
      </c>
      <c r="AI371" s="5" t="str">
        <f t="shared" si="532"/>
        <v>SIGNIFICATIVO</v>
      </c>
      <c r="AJ371" s="5" t="s">
        <v>441</v>
      </c>
      <c r="AK371" s="99" t="s">
        <v>382</v>
      </c>
      <c r="AN371" s="71"/>
    </row>
    <row r="372" spans="1:40" ht="384.75">
      <c r="A372" s="97"/>
      <c r="B372" s="233"/>
      <c r="C372" s="233"/>
      <c r="D372" s="233"/>
      <c r="E372" s="220"/>
      <c r="F372" s="220"/>
      <c r="G372" s="63">
        <v>33</v>
      </c>
      <c r="H372" s="64" t="str">
        <f t="shared" si="524"/>
        <v xml:space="preserve">Vehículo/equipo Motorizado en Movimiento </v>
      </c>
      <c r="I372" s="64" t="str">
        <f t="shared" si="525"/>
        <v>Atropellamiento - Accidente Vehicular</v>
      </c>
      <c r="J372" s="64" t="str">
        <f t="shared" si="526"/>
        <v>1er Auxilio, lesion leve, lesion moderada, lesion incapacitante, fatalidad</v>
      </c>
      <c r="K372" s="78">
        <v>2</v>
      </c>
      <c r="L372" s="78" t="s">
        <v>31</v>
      </c>
      <c r="M372" s="115">
        <f t="shared" si="528"/>
        <v>8</v>
      </c>
      <c r="N372" s="65" t="str">
        <f t="shared" si="540"/>
        <v>Alto</v>
      </c>
      <c r="O372" s="66"/>
      <c r="P372" s="5" t="str">
        <f t="shared" si="534"/>
        <v/>
      </c>
      <c r="Q372" s="66"/>
      <c r="R372" s="5" t="str">
        <f t="shared" si="535"/>
        <v/>
      </c>
      <c r="S372" s="67" t="s">
        <v>355</v>
      </c>
      <c r="T372" s="5">
        <f t="shared" si="536"/>
        <v>0.65</v>
      </c>
      <c r="U372" s="68" t="s">
        <v>422</v>
      </c>
      <c r="V372" s="5">
        <f t="shared" si="537"/>
        <v>0.55000000000000004</v>
      </c>
      <c r="W372" s="5">
        <f t="shared" si="541"/>
        <v>11</v>
      </c>
      <c r="X372" s="5">
        <f t="shared" si="542"/>
        <v>0.55000000000000004</v>
      </c>
      <c r="Y372" s="69" t="s">
        <v>240</v>
      </c>
      <c r="Z372" s="5">
        <f t="shared" si="538"/>
        <v>0.2</v>
      </c>
      <c r="AA372" s="5">
        <f t="shared" si="543"/>
        <v>13</v>
      </c>
      <c r="AB372" s="5">
        <f t="shared" si="544"/>
        <v>0.2</v>
      </c>
      <c r="AC372" s="5">
        <f t="shared" si="523"/>
        <v>18</v>
      </c>
      <c r="AD372" s="5">
        <f t="shared" si="539"/>
        <v>1</v>
      </c>
      <c r="AE372" s="70">
        <f t="shared" si="545"/>
        <v>1</v>
      </c>
      <c r="AF372" s="5" t="str">
        <f t="shared" si="546"/>
        <v>5E</v>
      </c>
      <c r="AG372" s="66">
        <f t="shared" si="531"/>
        <v>25</v>
      </c>
      <c r="AH372" s="65" t="str">
        <f t="shared" si="529"/>
        <v>Bajo</v>
      </c>
      <c r="AI372" s="5" t="str">
        <f t="shared" si="532"/>
        <v>SIGNIFICATIVO</v>
      </c>
      <c r="AJ372" s="5" t="s">
        <v>441</v>
      </c>
      <c r="AK372" s="99" t="s">
        <v>382</v>
      </c>
      <c r="AN372" s="71"/>
    </row>
    <row r="373" spans="1:40" ht="356.25">
      <c r="A373" s="97"/>
      <c r="B373" s="233"/>
      <c r="C373" s="233"/>
      <c r="D373" s="233"/>
      <c r="E373" s="220"/>
      <c r="F373" s="220"/>
      <c r="G373" s="63">
        <v>5</v>
      </c>
      <c r="H373" s="64" t="str">
        <f t="shared" si="524"/>
        <v>Ruido</v>
      </c>
      <c r="I373" s="64" t="str">
        <f t="shared" si="525"/>
        <v>Exposición a Ruido</v>
      </c>
      <c r="J373" s="64" t="str">
        <f t="shared" si="526"/>
        <v>Posible enfermedad Ocupacional</v>
      </c>
      <c r="K373" s="78">
        <v>3</v>
      </c>
      <c r="L373" s="78" t="s">
        <v>31</v>
      </c>
      <c r="M373" s="78">
        <f t="shared" si="528"/>
        <v>13</v>
      </c>
      <c r="N373" s="65" t="str">
        <f t="shared" si="540"/>
        <v>Medio</v>
      </c>
      <c r="O373" s="66"/>
      <c r="P373" s="5" t="str">
        <f t="shared" si="534"/>
        <v/>
      </c>
      <c r="Q373" s="66"/>
      <c r="R373" s="5" t="str">
        <f t="shared" si="535"/>
        <v/>
      </c>
      <c r="S373" s="67" t="s">
        <v>302</v>
      </c>
      <c r="T373" s="5">
        <f t="shared" si="536"/>
        <v>0.65</v>
      </c>
      <c r="U373" s="68" t="s">
        <v>398</v>
      </c>
      <c r="V373" s="5">
        <f t="shared" si="537"/>
        <v>0.55000000000000004</v>
      </c>
      <c r="W373" s="5">
        <f t="shared" si="541"/>
        <v>11</v>
      </c>
      <c r="X373" s="5">
        <f t="shared" si="542"/>
        <v>0.55000000000000004</v>
      </c>
      <c r="Y373" s="69" t="s">
        <v>240</v>
      </c>
      <c r="Z373" s="5">
        <f t="shared" si="538"/>
        <v>0.2</v>
      </c>
      <c r="AA373" s="5">
        <f t="shared" si="543"/>
        <v>13</v>
      </c>
      <c r="AB373" s="5">
        <f t="shared" si="544"/>
        <v>0.2</v>
      </c>
      <c r="AC373" s="5">
        <f t="shared" si="523"/>
        <v>13</v>
      </c>
      <c r="AD373" s="5">
        <f t="shared" si="539"/>
        <v>1</v>
      </c>
      <c r="AE373" s="70">
        <f t="shared" si="545"/>
        <v>1</v>
      </c>
      <c r="AF373" s="5" t="str">
        <f t="shared" si="546"/>
        <v>5E</v>
      </c>
      <c r="AG373" s="66">
        <f t="shared" si="531"/>
        <v>25</v>
      </c>
      <c r="AH373" s="65" t="str">
        <f t="shared" si="529"/>
        <v>Bajo</v>
      </c>
      <c r="AI373" s="5" t="str">
        <f t="shared" si="532"/>
        <v>NO SIGNIFICATIVO</v>
      </c>
      <c r="AJ373" s="5" t="s">
        <v>441</v>
      </c>
      <c r="AK373" s="99" t="s">
        <v>382</v>
      </c>
      <c r="AN373" s="71"/>
    </row>
    <row r="374" spans="1:40" ht="384.75">
      <c r="A374" s="97"/>
      <c r="B374" s="233"/>
      <c r="C374" s="233"/>
      <c r="D374" s="233"/>
      <c r="E374" s="220"/>
      <c r="F374" s="220"/>
      <c r="G374" s="63">
        <v>23</v>
      </c>
      <c r="H374" s="64" t="str">
        <f t="shared" si="524"/>
        <v>Fluidos a Presión, Equipo Presurizado</v>
      </c>
      <c r="I374" s="64" t="str">
        <f t="shared" si="525"/>
        <v>Golpeado por fluidos a presión</v>
      </c>
      <c r="J374" s="64" t="str">
        <f t="shared" si="526"/>
        <v>1er Auxilio, lesion leve, lesion moderada, lesion incapacitante, fatalidad</v>
      </c>
      <c r="K374" s="78">
        <v>2</v>
      </c>
      <c r="L374" s="78" t="s">
        <v>31</v>
      </c>
      <c r="M374" s="115">
        <f t="shared" si="528"/>
        <v>8</v>
      </c>
      <c r="N374" s="65" t="str">
        <f t="shared" si="540"/>
        <v>Alto</v>
      </c>
      <c r="O374" s="66"/>
      <c r="P374" s="5" t="str">
        <f t="shared" si="534"/>
        <v/>
      </c>
      <c r="Q374" s="66"/>
      <c r="R374" s="5" t="str">
        <f t="shared" si="535"/>
        <v/>
      </c>
      <c r="S374" s="116" t="s">
        <v>388</v>
      </c>
      <c r="T374" s="5">
        <f t="shared" si="536"/>
        <v>0.65</v>
      </c>
      <c r="U374" s="68" t="s">
        <v>422</v>
      </c>
      <c r="V374" s="5">
        <f t="shared" si="537"/>
        <v>0.55000000000000004</v>
      </c>
      <c r="W374" s="5">
        <f t="shared" si="541"/>
        <v>11</v>
      </c>
      <c r="X374" s="5">
        <f t="shared" si="542"/>
        <v>0.55000000000000004</v>
      </c>
      <c r="Y374" s="69" t="s">
        <v>240</v>
      </c>
      <c r="Z374" s="5">
        <f t="shared" si="538"/>
        <v>0.2</v>
      </c>
      <c r="AA374" s="5">
        <f t="shared" si="543"/>
        <v>13</v>
      </c>
      <c r="AB374" s="5">
        <f t="shared" si="544"/>
        <v>0.2</v>
      </c>
      <c r="AC374" s="5">
        <f t="shared" si="523"/>
        <v>18</v>
      </c>
      <c r="AD374" s="5">
        <f t="shared" si="539"/>
        <v>1</v>
      </c>
      <c r="AE374" s="70">
        <f t="shared" si="545"/>
        <v>1</v>
      </c>
      <c r="AF374" s="5" t="str">
        <f t="shared" si="546"/>
        <v>5E</v>
      </c>
      <c r="AG374" s="66">
        <f t="shared" si="531"/>
        <v>25</v>
      </c>
      <c r="AH374" s="65" t="str">
        <f t="shared" si="529"/>
        <v>Bajo</v>
      </c>
      <c r="AI374" s="5" t="str">
        <f t="shared" si="532"/>
        <v>SIGNIFICATIVO</v>
      </c>
      <c r="AJ374" s="5" t="s">
        <v>441</v>
      </c>
      <c r="AK374" s="99" t="s">
        <v>382</v>
      </c>
      <c r="AN374" s="71"/>
    </row>
    <row r="375" spans="1:40" ht="384.75">
      <c r="A375" s="97"/>
      <c r="B375" s="233"/>
      <c r="C375" s="233"/>
      <c r="D375" s="233"/>
      <c r="E375" s="220"/>
      <c r="F375" s="220"/>
      <c r="G375" s="63">
        <v>33</v>
      </c>
      <c r="H375" s="64" t="str">
        <f t="shared" si="524"/>
        <v xml:space="preserve">Vehículo/equipo Motorizado en Movimiento </v>
      </c>
      <c r="I375" s="64" t="str">
        <f t="shared" si="525"/>
        <v>Atropellamiento - Accidente Vehicular</v>
      </c>
      <c r="J375" s="64" t="str">
        <f t="shared" si="526"/>
        <v>1er Auxilio, lesion leve, lesion moderada, lesion incapacitante, fatalidad</v>
      </c>
      <c r="K375" s="78">
        <v>2</v>
      </c>
      <c r="L375" s="78" t="s">
        <v>31</v>
      </c>
      <c r="M375" s="115">
        <f t="shared" si="528"/>
        <v>8</v>
      </c>
      <c r="N375" s="65" t="str">
        <f t="shared" si="540"/>
        <v>Alto</v>
      </c>
      <c r="O375" s="66"/>
      <c r="P375" s="5" t="str">
        <f t="shared" si="534"/>
        <v/>
      </c>
      <c r="Q375" s="66"/>
      <c r="R375" s="5" t="str">
        <f t="shared" si="535"/>
        <v/>
      </c>
      <c r="S375" s="67" t="s">
        <v>355</v>
      </c>
      <c r="T375" s="5">
        <f t="shared" si="536"/>
        <v>0.65</v>
      </c>
      <c r="U375" s="68" t="s">
        <v>422</v>
      </c>
      <c r="V375" s="5">
        <f t="shared" si="537"/>
        <v>0.55000000000000004</v>
      </c>
      <c r="W375" s="5">
        <f t="shared" si="541"/>
        <v>11</v>
      </c>
      <c r="X375" s="5">
        <f t="shared" si="542"/>
        <v>0.55000000000000004</v>
      </c>
      <c r="Y375" s="69" t="s">
        <v>240</v>
      </c>
      <c r="Z375" s="5">
        <f t="shared" si="538"/>
        <v>0.2</v>
      </c>
      <c r="AA375" s="5">
        <f t="shared" si="543"/>
        <v>13</v>
      </c>
      <c r="AB375" s="5">
        <f t="shared" si="544"/>
        <v>0.2</v>
      </c>
      <c r="AC375" s="5">
        <f t="shared" si="523"/>
        <v>18</v>
      </c>
      <c r="AD375" s="5">
        <f t="shared" si="539"/>
        <v>1</v>
      </c>
      <c r="AE375" s="70">
        <f t="shared" si="545"/>
        <v>1</v>
      </c>
      <c r="AF375" s="5" t="str">
        <f t="shared" si="546"/>
        <v>5E</v>
      </c>
      <c r="AG375" s="66">
        <f t="shared" si="531"/>
        <v>25</v>
      </c>
      <c r="AH375" s="65" t="str">
        <f t="shared" si="529"/>
        <v>Bajo</v>
      </c>
      <c r="AI375" s="5" t="str">
        <f t="shared" si="532"/>
        <v>SIGNIFICATIVO</v>
      </c>
      <c r="AJ375" s="5" t="s">
        <v>441</v>
      </c>
      <c r="AK375" s="99" t="s">
        <v>382</v>
      </c>
      <c r="AN375" s="71"/>
    </row>
    <row r="376" spans="1:40" ht="399">
      <c r="A376" s="97"/>
      <c r="B376" s="233"/>
      <c r="C376" s="233"/>
      <c r="D376" s="233"/>
      <c r="E376" s="220" t="s">
        <v>320</v>
      </c>
      <c r="F376" s="220" t="s">
        <v>258</v>
      </c>
      <c r="G376" s="63">
        <v>10</v>
      </c>
      <c r="H376" s="64" t="str">
        <f t="shared" ref="H376:H439" si="547">VLOOKUP(G376,PELIGRO,3,0)</f>
        <v>Vapores/gases/humos/Neblina</v>
      </c>
      <c r="I376" s="64" t="str">
        <f t="shared" ref="I376:I439" si="548">VLOOKUP(G376,PELIGRO,5,0)</f>
        <v>Inhalación de sustancias o agentes dañinos</v>
      </c>
      <c r="J376" s="64" t="str">
        <f t="shared" ref="J376:J439" si="549">VLOOKUP(G376,PELIGRO,7,0)</f>
        <v>1er Auxilio, fatalidad, posible enfermedad no ocupacional, posible enfermedad ocupacional</v>
      </c>
      <c r="K376" s="78">
        <v>2</v>
      </c>
      <c r="L376" s="78" t="s">
        <v>31</v>
      </c>
      <c r="M376" s="115">
        <f t="shared" si="528"/>
        <v>8</v>
      </c>
      <c r="N376" s="65" t="str">
        <f t="shared" si="540"/>
        <v>Alto</v>
      </c>
      <c r="O376" s="66"/>
      <c r="P376" s="5" t="str">
        <f t="shared" si="534"/>
        <v/>
      </c>
      <c r="Q376" s="66"/>
      <c r="R376" s="5" t="str">
        <f t="shared" si="535"/>
        <v/>
      </c>
      <c r="S376" s="67" t="s">
        <v>322</v>
      </c>
      <c r="T376" s="5">
        <f t="shared" si="536"/>
        <v>0.65</v>
      </c>
      <c r="U376" s="68" t="s">
        <v>423</v>
      </c>
      <c r="V376" s="5">
        <f t="shared" si="537"/>
        <v>0.55000000000000004</v>
      </c>
      <c r="W376" s="5">
        <f t="shared" si="541"/>
        <v>11</v>
      </c>
      <c r="X376" s="5">
        <f t="shared" si="542"/>
        <v>0.55000000000000004</v>
      </c>
      <c r="Y376" s="69" t="s">
        <v>240</v>
      </c>
      <c r="Z376" s="5">
        <f t="shared" si="538"/>
        <v>0.2</v>
      </c>
      <c r="AA376" s="5">
        <f t="shared" si="543"/>
        <v>13</v>
      </c>
      <c r="AB376" s="5">
        <f t="shared" si="544"/>
        <v>0.2</v>
      </c>
      <c r="AC376" s="5">
        <f t="shared" ref="AC376:AC439" si="550">IF(K376="","",IF(L376="","",VLOOKUP(CONCATENATE(K376,L376),$AY$3:$AZ$51,2,FALSE)))</f>
        <v>18</v>
      </c>
      <c r="AD376" s="5">
        <f t="shared" si="539"/>
        <v>1</v>
      </c>
      <c r="AE376" s="70">
        <f t="shared" si="545"/>
        <v>1</v>
      </c>
      <c r="AF376" s="5" t="str">
        <f t="shared" si="546"/>
        <v>5E</v>
      </c>
      <c r="AG376" s="66">
        <f t="shared" si="531"/>
        <v>25</v>
      </c>
      <c r="AH376" s="65" t="str">
        <f t="shared" si="529"/>
        <v>Bajo</v>
      </c>
      <c r="AI376" s="5" t="str">
        <f t="shared" si="532"/>
        <v>SIGNIFICATIVO</v>
      </c>
      <c r="AJ376" s="5" t="s">
        <v>441</v>
      </c>
      <c r="AK376" s="99" t="s">
        <v>382</v>
      </c>
      <c r="AN376" s="71"/>
    </row>
    <row r="377" spans="1:40" ht="399">
      <c r="A377" s="97"/>
      <c r="B377" s="233"/>
      <c r="C377" s="233"/>
      <c r="D377" s="233"/>
      <c r="E377" s="220"/>
      <c r="F377" s="220"/>
      <c r="G377" s="63">
        <v>41</v>
      </c>
      <c r="H377" s="64" t="str">
        <f t="shared" si="547"/>
        <v>Rocas inestables / talud inestable</v>
      </c>
      <c r="I377" s="64" t="str">
        <f t="shared" si="548"/>
        <v>Caída de rocas; derrumbes, desplomes</v>
      </c>
      <c r="J377" s="64" t="str">
        <f t="shared" si="549"/>
        <v>1er Auxilio, lesion leve, lesion moderada, lesion incapacitante, fatalidad</v>
      </c>
      <c r="K377" s="78">
        <v>2</v>
      </c>
      <c r="L377" s="78" t="s">
        <v>38</v>
      </c>
      <c r="M377" s="115">
        <f t="shared" si="528"/>
        <v>5</v>
      </c>
      <c r="N377" s="65" t="str">
        <f t="shared" si="540"/>
        <v>Alto</v>
      </c>
      <c r="O377" s="66"/>
      <c r="P377" s="5" t="str">
        <f t="shared" si="534"/>
        <v/>
      </c>
      <c r="Q377" s="66"/>
      <c r="R377" s="5" t="str">
        <f t="shared" si="535"/>
        <v/>
      </c>
      <c r="S377" s="67" t="s">
        <v>339</v>
      </c>
      <c r="T377" s="5">
        <f t="shared" si="536"/>
        <v>0.65</v>
      </c>
      <c r="U377" s="68" t="s">
        <v>423</v>
      </c>
      <c r="V377" s="5">
        <f t="shared" si="537"/>
        <v>0.55000000000000004</v>
      </c>
      <c r="W377" s="5">
        <f t="shared" si="541"/>
        <v>11</v>
      </c>
      <c r="X377" s="5">
        <f t="shared" si="542"/>
        <v>0.55000000000000004</v>
      </c>
      <c r="Y377" s="69" t="s">
        <v>240</v>
      </c>
      <c r="Z377" s="5">
        <f t="shared" si="538"/>
        <v>0.2</v>
      </c>
      <c r="AA377" s="5">
        <f t="shared" si="543"/>
        <v>13</v>
      </c>
      <c r="AB377" s="5">
        <f t="shared" si="544"/>
        <v>0.2</v>
      </c>
      <c r="AC377" s="5">
        <f t="shared" si="550"/>
        <v>21</v>
      </c>
      <c r="AD377" s="5">
        <f t="shared" si="539"/>
        <v>1</v>
      </c>
      <c r="AE377" s="70">
        <f t="shared" si="545"/>
        <v>1</v>
      </c>
      <c r="AF377" s="5" t="str">
        <f t="shared" si="546"/>
        <v>5E</v>
      </c>
      <c r="AG377" s="66">
        <f t="shared" si="531"/>
        <v>25</v>
      </c>
      <c r="AH377" s="65" t="str">
        <f t="shared" si="529"/>
        <v>Bajo</v>
      </c>
      <c r="AI377" s="5" t="str">
        <f t="shared" si="532"/>
        <v>SIGNIFICATIVO</v>
      </c>
      <c r="AJ377" s="5" t="s">
        <v>441</v>
      </c>
      <c r="AK377" s="99" t="s">
        <v>382</v>
      </c>
      <c r="AN377" s="71"/>
    </row>
    <row r="378" spans="1:40" ht="399">
      <c r="A378" s="97"/>
      <c r="B378" s="233"/>
      <c r="C378" s="233"/>
      <c r="D378" s="233"/>
      <c r="E378" s="220"/>
      <c r="F378" s="220"/>
      <c r="G378" s="63">
        <v>39</v>
      </c>
      <c r="H378" s="64" t="str">
        <f t="shared" si="547"/>
        <v>Orden y limpieza deficiente/Desorden</v>
      </c>
      <c r="I378" s="64" t="str">
        <f t="shared" si="548"/>
        <v>Caída al mismo nivel</v>
      </c>
      <c r="J378" s="64" t="str">
        <f t="shared" si="549"/>
        <v>1er Auxilio, lesion leve, lesion moderada.</v>
      </c>
      <c r="K378" s="78">
        <v>3</v>
      </c>
      <c r="L378" s="78" t="s">
        <v>31</v>
      </c>
      <c r="M378" s="78">
        <f t="shared" si="528"/>
        <v>13</v>
      </c>
      <c r="N378" s="65" t="str">
        <f t="shared" si="540"/>
        <v>Medio</v>
      </c>
      <c r="O378" s="66"/>
      <c r="P378" s="5" t="str">
        <f t="shared" si="534"/>
        <v/>
      </c>
      <c r="Q378" s="66"/>
      <c r="R378" s="5" t="str">
        <f t="shared" si="535"/>
        <v/>
      </c>
      <c r="S378" s="67" t="s">
        <v>301</v>
      </c>
      <c r="T378" s="5">
        <f t="shared" si="536"/>
        <v>0.65</v>
      </c>
      <c r="U378" s="68" t="s">
        <v>423</v>
      </c>
      <c r="V378" s="5">
        <f t="shared" si="537"/>
        <v>0.55000000000000004</v>
      </c>
      <c r="W378" s="5">
        <f t="shared" si="541"/>
        <v>11</v>
      </c>
      <c r="X378" s="5">
        <f t="shared" si="542"/>
        <v>0.55000000000000004</v>
      </c>
      <c r="Y378" s="69" t="s">
        <v>240</v>
      </c>
      <c r="Z378" s="5">
        <f t="shared" si="538"/>
        <v>0.2</v>
      </c>
      <c r="AA378" s="5">
        <f t="shared" si="543"/>
        <v>13</v>
      </c>
      <c r="AB378" s="5">
        <f t="shared" si="544"/>
        <v>0.2</v>
      </c>
      <c r="AC378" s="5">
        <f t="shared" si="550"/>
        <v>13</v>
      </c>
      <c r="AD378" s="5">
        <f t="shared" si="539"/>
        <v>1</v>
      </c>
      <c r="AE378" s="70">
        <f t="shared" si="545"/>
        <v>1</v>
      </c>
      <c r="AF378" s="5" t="str">
        <f t="shared" si="546"/>
        <v>5E</v>
      </c>
      <c r="AG378" s="66">
        <f t="shared" si="531"/>
        <v>25</v>
      </c>
      <c r="AH378" s="65" t="str">
        <f t="shared" si="529"/>
        <v>Bajo</v>
      </c>
      <c r="AI378" s="5" t="str">
        <f t="shared" si="532"/>
        <v>NO SIGNIFICATIVO</v>
      </c>
      <c r="AJ378" s="5" t="s">
        <v>441</v>
      </c>
      <c r="AK378" s="99" t="s">
        <v>382</v>
      </c>
      <c r="AN378" s="71"/>
    </row>
    <row r="379" spans="1:40" ht="384.75">
      <c r="A379" s="97"/>
      <c r="B379" s="233"/>
      <c r="C379" s="233"/>
      <c r="D379" s="233"/>
      <c r="E379" s="220"/>
      <c r="F379" s="220"/>
      <c r="G379" s="63">
        <v>8</v>
      </c>
      <c r="H379" s="64" t="str">
        <f t="shared" si="547"/>
        <v>Polvo /Material Particulado)</v>
      </c>
      <c r="I379" s="64" t="str">
        <f t="shared" si="548"/>
        <v>Inhalación de Polvo /Material Particulado), Contacto de la Vista con sustancias o agentes dañinos.</v>
      </c>
      <c r="J379" s="64" t="str">
        <f t="shared" si="549"/>
        <v>1er Auxilio, lesion leve, lesion moderada, posible enfermedad no ocupacional, posible enfermedad ocupacional</v>
      </c>
      <c r="K379" s="78">
        <v>3</v>
      </c>
      <c r="L379" s="78" t="s">
        <v>31</v>
      </c>
      <c r="M379" s="78">
        <f t="shared" si="528"/>
        <v>13</v>
      </c>
      <c r="N379" s="65" t="str">
        <f t="shared" si="540"/>
        <v>Medio</v>
      </c>
      <c r="O379" s="66"/>
      <c r="P379" s="5" t="str">
        <f t="shared" si="534"/>
        <v/>
      </c>
      <c r="Q379" s="66"/>
      <c r="R379" s="5" t="str">
        <f t="shared" si="535"/>
        <v/>
      </c>
      <c r="S379" s="67" t="s">
        <v>350</v>
      </c>
      <c r="T379" s="5">
        <f t="shared" si="536"/>
        <v>0.65</v>
      </c>
      <c r="U379" s="68" t="s">
        <v>396</v>
      </c>
      <c r="V379" s="5">
        <f t="shared" si="537"/>
        <v>0.55000000000000004</v>
      </c>
      <c r="W379" s="5">
        <f t="shared" si="541"/>
        <v>11</v>
      </c>
      <c r="X379" s="5">
        <f t="shared" si="542"/>
        <v>0.55000000000000004</v>
      </c>
      <c r="Y379" s="69" t="s">
        <v>240</v>
      </c>
      <c r="Z379" s="5">
        <f t="shared" si="538"/>
        <v>0.2</v>
      </c>
      <c r="AA379" s="5">
        <f t="shared" si="543"/>
        <v>13</v>
      </c>
      <c r="AB379" s="5">
        <f t="shared" si="544"/>
        <v>0.2</v>
      </c>
      <c r="AC379" s="5">
        <f t="shared" si="550"/>
        <v>13</v>
      </c>
      <c r="AD379" s="5">
        <f t="shared" si="539"/>
        <v>1</v>
      </c>
      <c r="AE379" s="70">
        <f t="shared" si="545"/>
        <v>1</v>
      </c>
      <c r="AF379" s="5" t="str">
        <f t="shared" si="546"/>
        <v>5E</v>
      </c>
      <c r="AG379" s="66">
        <f t="shared" si="531"/>
        <v>25</v>
      </c>
      <c r="AH379" s="65" t="str">
        <f t="shared" si="529"/>
        <v>Bajo</v>
      </c>
      <c r="AI379" s="5" t="str">
        <f t="shared" si="532"/>
        <v>NO SIGNIFICATIVO</v>
      </c>
      <c r="AJ379" s="5" t="s">
        <v>441</v>
      </c>
      <c r="AK379" s="99" t="s">
        <v>382</v>
      </c>
      <c r="AN379" s="71"/>
    </row>
    <row r="380" spans="1:40" ht="370.5">
      <c r="A380" s="97"/>
      <c r="B380" s="233"/>
      <c r="C380" s="233"/>
      <c r="D380" s="233"/>
      <c r="E380" s="220"/>
      <c r="F380" s="220"/>
      <c r="G380" s="63">
        <v>2</v>
      </c>
      <c r="H380" s="64" t="str">
        <f t="shared" si="547"/>
        <v>Iluminación deficiente ó excesiva</v>
      </c>
      <c r="I380" s="64" t="str">
        <f t="shared" si="548"/>
        <v>Exposición a iluminación Deficiente o excesiva (Deslumbramiento)</v>
      </c>
      <c r="J380" s="64" t="str">
        <f t="shared" si="549"/>
        <v>Posible enfermedad No Ocupacional, posible enfermedad ocupacional</v>
      </c>
      <c r="K380" s="78">
        <v>3</v>
      </c>
      <c r="L380" s="78" t="s">
        <v>31</v>
      </c>
      <c r="M380" s="78">
        <f t="shared" si="528"/>
        <v>13</v>
      </c>
      <c r="N380" s="65" t="str">
        <f t="shared" si="540"/>
        <v>Medio</v>
      </c>
      <c r="O380" s="66"/>
      <c r="P380" s="5" t="str">
        <f t="shared" si="534"/>
        <v/>
      </c>
      <c r="Q380" s="66"/>
      <c r="R380" s="5" t="str">
        <f t="shared" si="535"/>
        <v/>
      </c>
      <c r="S380" s="67" t="s">
        <v>303</v>
      </c>
      <c r="T380" s="5">
        <f t="shared" si="536"/>
        <v>0.65</v>
      </c>
      <c r="U380" s="68" t="s">
        <v>400</v>
      </c>
      <c r="V380" s="5">
        <f t="shared" si="537"/>
        <v>0.55000000000000004</v>
      </c>
      <c r="W380" s="5">
        <f t="shared" si="541"/>
        <v>11</v>
      </c>
      <c r="X380" s="5">
        <f t="shared" si="542"/>
        <v>0.55000000000000004</v>
      </c>
      <c r="Y380" s="69" t="s">
        <v>240</v>
      </c>
      <c r="Z380" s="5">
        <f t="shared" si="538"/>
        <v>0.2</v>
      </c>
      <c r="AA380" s="5">
        <f t="shared" si="543"/>
        <v>13</v>
      </c>
      <c r="AB380" s="5">
        <f t="shared" si="544"/>
        <v>0.2</v>
      </c>
      <c r="AC380" s="5">
        <f t="shared" si="550"/>
        <v>13</v>
      </c>
      <c r="AD380" s="5">
        <f t="shared" si="539"/>
        <v>1</v>
      </c>
      <c r="AE380" s="70">
        <f t="shared" si="545"/>
        <v>1</v>
      </c>
      <c r="AF380" s="5" t="str">
        <f t="shared" si="546"/>
        <v>5E</v>
      </c>
      <c r="AG380" s="66">
        <f t="shared" si="531"/>
        <v>25</v>
      </c>
      <c r="AH380" s="65" t="str">
        <f t="shared" si="529"/>
        <v>Bajo</v>
      </c>
      <c r="AI380" s="5" t="str">
        <f t="shared" si="532"/>
        <v>NO SIGNIFICATIVO</v>
      </c>
      <c r="AJ380" s="5" t="s">
        <v>441</v>
      </c>
      <c r="AK380" s="99" t="s">
        <v>382</v>
      </c>
      <c r="AN380" s="71"/>
    </row>
    <row r="381" spans="1:40" ht="399">
      <c r="A381" s="97"/>
      <c r="B381" s="233"/>
      <c r="C381" s="233"/>
      <c r="D381" s="233"/>
      <c r="E381" s="220"/>
      <c r="F381" s="220"/>
      <c r="G381" s="63">
        <v>50</v>
      </c>
      <c r="H381" s="64" t="str">
        <f t="shared" si="547"/>
        <v>Equipos o instalaciones eléctricas energizadas</v>
      </c>
      <c r="I381" s="64" t="str">
        <f t="shared" si="548"/>
        <v>Contacto directo / indirecto / inducción con energía eléctrica</v>
      </c>
      <c r="J381" s="64" t="str">
        <f t="shared" si="549"/>
        <v>1er Auxilio, lesion leve, lesion moderada, posible enfermedad ocupacional, fatalidad</v>
      </c>
      <c r="K381" s="78">
        <v>2</v>
      </c>
      <c r="L381" s="78" t="s">
        <v>31</v>
      </c>
      <c r="M381" s="115">
        <f t="shared" si="528"/>
        <v>8</v>
      </c>
      <c r="N381" s="65" t="str">
        <f t="shared" si="540"/>
        <v>Alto</v>
      </c>
      <c r="O381" s="66"/>
      <c r="P381" s="5" t="str">
        <f t="shared" si="534"/>
        <v/>
      </c>
      <c r="Q381" s="66"/>
      <c r="R381" s="5" t="str">
        <f t="shared" si="535"/>
        <v/>
      </c>
      <c r="S381" s="67" t="s">
        <v>360</v>
      </c>
      <c r="T381" s="5">
        <f t="shared" si="536"/>
        <v>0.65</v>
      </c>
      <c r="U381" s="68" t="s">
        <v>423</v>
      </c>
      <c r="V381" s="5">
        <f t="shared" si="537"/>
        <v>0.55000000000000004</v>
      </c>
      <c r="W381" s="5">
        <f t="shared" si="541"/>
        <v>11</v>
      </c>
      <c r="X381" s="5">
        <f t="shared" si="542"/>
        <v>0.55000000000000004</v>
      </c>
      <c r="Y381" s="69" t="s">
        <v>240</v>
      </c>
      <c r="Z381" s="5">
        <f t="shared" si="538"/>
        <v>0.2</v>
      </c>
      <c r="AA381" s="5">
        <f t="shared" si="543"/>
        <v>13</v>
      </c>
      <c r="AB381" s="5">
        <f t="shared" si="544"/>
        <v>0.2</v>
      </c>
      <c r="AC381" s="5">
        <f t="shared" si="550"/>
        <v>18</v>
      </c>
      <c r="AD381" s="5">
        <f t="shared" si="539"/>
        <v>1</v>
      </c>
      <c r="AE381" s="70">
        <f t="shared" si="545"/>
        <v>1</v>
      </c>
      <c r="AF381" s="5" t="str">
        <f t="shared" si="546"/>
        <v>5E</v>
      </c>
      <c r="AG381" s="66">
        <f t="shared" si="531"/>
        <v>25</v>
      </c>
      <c r="AH381" s="65" t="str">
        <f t="shared" si="529"/>
        <v>Bajo</v>
      </c>
      <c r="AI381" s="5" t="str">
        <f t="shared" si="532"/>
        <v>SIGNIFICATIVO</v>
      </c>
      <c r="AJ381" s="5" t="s">
        <v>441</v>
      </c>
      <c r="AK381" s="99" t="s">
        <v>382</v>
      </c>
      <c r="AN381" s="71"/>
    </row>
    <row r="382" spans="1:40" ht="399">
      <c r="A382" s="97"/>
      <c r="B382" s="233"/>
      <c r="C382" s="233"/>
      <c r="D382" s="233"/>
      <c r="E382" s="220"/>
      <c r="F382" s="220"/>
      <c r="G382" s="63">
        <v>33</v>
      </c>
      <c r="H382" s="64" t="str">
        <f t="shared" si="547"/>
        <v xml:space="preserve">Vehículo/equipo Motorizado en Movimiento </v>
      </c>
      <c r="I382" s="64" t="str">
        <f t="shared" si="548"/>
        <v>Atropellamiento - Accidente Vehicular</v>
      </c>
      <c r="J382" s="64" t="str">
        <f t="shared" si="549"/>
        <v>1er Auxilio, lesion leve, lesion moderada, lesion incapacitante, fatalidad</v>
      </c>
      <c r="K382" s="78">
        <v>2</v>
      </c>
      <c r="L382" s="78" t="s">
        <v>31</v>
      </c>
      <c r="M382" s="115">
        <f t="shared" si="528"/>
        <v>8</v>
      </c>
      <c r="N382" s="65" t="str">
        <f t="shared" si="540"/>
        <v>Alto</v>
      </c>
      <c r="O382" s="66"/>
      <c r="P382" s="5" t="str">
        <f t="shared" si="534"/>
        <v/>
      </c>
      <c r="Q382" s="66"/>
      <c r="R382" s="5" t="str">
        <f t="shared" si="535"/>
        <v/>
      </c>
      <c r="S382" s="67" t="s">
        <v>355</v>
      </c>
      <c r="T382" s="5">
        <f t="shared" si="536"/>
        <v>0.65</v>
      </c>
      <c r="U382" s="68" t="s">
        <v>423</v>
      </c>
      <c r="V382" s="5">
        <f t="shared" si="537"/>
        <v>0.55000000000000004</v>
      </c>
      <c r="W382" s="5">
        <f t="shared" si="541"/>
        <v>11</v>
      </c>
      <c r="X382" s="5">
        <f t="shared" si="542"/>
        <v>0.55000000000000004</v>
      </c>
      <c r="Y382" s="69" t="s">
        <v>240</v>
      </c>
      <c r="Z382" s="5">
        <f t="shared" si="538"/>
        <v>0.2</v>
      </c>
      <c r="AA382" s="5">
        <f t="shared" si="543"/>
        <v>13</v>
      </c>
      <c r="AB382" s="5">
        <f t="shared" si="544"/>
        <v>0.2</v>
      </c>
      <c r="AC382" s="5">
        <f t="shared" si="550"/>
        <v>18</v>
      </c>
      <c r="AD382" s="5">
        <f t="shared" si="539"/>
        <v>1</v>
      </c>
      <c r="AE382" s="70">
        <f t="shared" si="545"/>
        <v>1</v>
      </c>
      <c r="AF382" s="5" t="str">
        <f t="shared" si="546"/>
        <v>5E</v>
      </c>
      <c r="AG382" s="66">
        <f t="shared" si="531"/>
        <v>25</v>
      </c>
      <c r="AH382" s="65" t="str">
        <f t="shared" si="529"/>
        <v>Bajo</v>
      </c>
      <c r="AI382" s="5" t="str">
        <f t="shared" si="532"/>
        <v>SIGNIFICATIVO</v>
      </c>
      <c r="AJ382" s="5" t="s">
        <v>441</v>
      </c>
      <c r="AK382" s="99" t="s">
        <v>382</v>
      </c>
      <c r="AN382" s="71"/>
    </row>
    <row r="383" spans="1:40" ht="356.25">
      <c r="A383" s="97"/>
      <c r="B383" s="233"/>
      <c r="C383" s="233"/>
      <c r="D383" s="233"/>
      <c r="E383" s="220"/>
      <c r="F383" s="220"/>
      <c r="G383" s="63">
        <v>5</v>
      </c>
      <c r="H383" s="64" t="str">
        <f t="shared" si="547"/>
        <v>Ruido</v>
      </c>
      <c r="I383" s="64" t="str">
        <f t="shared" si="548"/>
        <v>Exposición a Ruido</v>
      </c>
      <c r="J383" s="64" t="str">
        <f t="shared" si="549"/>
        <v>Posible enfermedad Ocupacional</v>
      </c>
      <c r="K383" s="78">
        <v>3</v>
      </c>
      <c r="L383" s="78" t="s">
        <v>31</v>
      </c>
      <c r="M383" s="78">
        <f t="shared" si="528"/>
        <v>13</v>
      </c>
      <c r="N383" s="65" t="str">
        <f t="shared" si="540"/>
        <v>Medio</v>
      </c>
      <c r="O383" s="66"/>
      <c r="P383" s="5" t="str">
        <f t="shared" si="534"/>
        <v/>
      </c>
      <c r="Q383" s="66"/>
      <c r="R383" s="5" t="str">
        <f t="shared" si="535"/>
        <v/>
      </c>
      <c r="S383" s="67" t="s">
        <v>302</v>
      </c>
      <c r="T383" s="5">
        <f t="shared" si="536"/>
        <v>0.65</v>
      </c>
      <c r="U383" s="68" t="s">
        <v>398</v>
      </c>
      <c r="V383" s="5">
        <f t="shared" si="537"/>
        <v>0.55000000000000004</v>
      </c>
      <c r="W383" s="5">
        <f t="shared" si="541"/>
        <v>11</v>
      </c>
      <c r="X383" s="5">
        <f t="shared" si="542"/>
        <v>0.55000000000000004</v>
      </c>
      <c r="Y383" s="69" t="s">
        <v>240</v>
      </c>
      <c r="Z383" s="5">
        <f t="shared" si="538"/>
        <v>0.2</v>
      </c>
      <c r="AA383" s="5">
        <f t="shared" si="543"/>
        <v>13</v>
      </c>
      <c r="AB383" s="5">
        <f t="shared" si="544"/>
        <v>0.2</v>
      </c>
      <c r="AC383" s="5">
        <f t="shared" si="550"/>
        <v>13</v>
      </c>
      <c r="AD383" s="5">
        <f t="shared" si="539"/>
        <v>1</v>
      </c>
      <c r="AE383" s="70">
        <f t="shared" si="545"/>
        <v>1</v>
      </c>
      <c r="AF383" s="5" t="str">
        <f t="shared" si="546"/>
        <v>5E</v>
      </c>
      <c r="AG383" s="66">
        <f t="shared" si="531"/>
        <v>25</v>
      </c>
      <c r="AH383" s="65" t="str">
        <f t="shared" si="529"/>
        <v>Bajo</v>
      </c>
      <c r="AI383" s="5" t="str">
        <f t="shared" si="532"/>
        <v>NO SIGNIFICATIVO</v>
      </c>
      <c r="AJ383" s="5" t="s">
        <v>441</v>
      </c>
      <c r="AK383" s="99" t="s">
        <v>382</v>
      </c>
      <c r="AN383" s="71"/>
    </row>
    <row r="384" spans="1:40" ht="399">
      <c r="A384" s="97"/>
      <c r="B384" s="233"/>
      <c r="C384" s="233"/>
      <c r="D384" s="233"/>
      <c r="E384" s="220"/>
      <c r="F384" s="220"/>
      <c r="G384" s="63">
        <v>23</v>
      </c>
      <c r="H384" s="64" t="str">
        <f t="shared" si="547"/>
        <v>Fluidos a Presión, Equipo Presurizado</v>
      </c>
      <c r="I384" s="64" t="str">
        <f t="shared" si="548"/>
        <v>Golpeado por fluidos a presión</v>
      </c>
      <c r="J384" s="64" t="str">
        <f t="shared" si="549"/>
        <v>1er Auxilio, lesion leve, lesion moderada, lesion incapacitante, fatalidad</v>
      </c>
      <c r="K384" s="78">
        <v>2</v>
      </c>
      <c r="L384" s="78" t="s">
        <v>31</v>
      </c>
      <c r="M384" s="115">
        <f t="shared" si="528"/>
        <v>8</v>
      </c>
      <c r="N384" s="65" t="str">
        <f t="shared" si="540"/>
        <v>Alto</v>
      </c>
      <c r="O384" s="66"/>
      <c r="P384" s="5" t="str">
        <f t="shared" si="534"/>
        <v/>
      </c>
      <c r="Q384" s="66"/>
      <c r="R384" s="5" t="str">
        <f t="shared" si="535"/>
        <v/>
      </c>
      <c r="S384" s="116" t="s">
        <v>388</v>
      </c>
      <c r="T384" s="5">
        <f t="shared" si="536"/>
        <v>0.65</v>
      </c>
      <c r="U384" s="68" t="s">
        <v>423</v>
      </c>
      <c r="V384" s="5">
        <f t="shared" si="537"/>
        <v>0.55000000000000004</v>
      </c>
      <c r="W384" s="5">
        <f t="shared" si="541"/>
        <v>11</v>
      </c>
      <c r="X384" s="5">
        <f t="shared" si="542"/>
        <v>0.55000000000000004</v>
      </c>
      <c r="Y384" s="69" t="s">
        <v>240</v>
      </c>
      <c r="Z384" s="5">
        <f t="shared" si="538"/>
        <v>0.2</v>
      </c>
      <c r="AA384" s="5">
        <f t="shared" si="543"/>
        <v>13</v>
      </c>
      <c r="AB384" s="5">
        <f t="shared" si="544"/>
        <v>0.2</v>
      </c>
      <c r="AC384" s="5">
        <f t="shared" si="550"/>
        <v>18</v>
      </c>
      <c r="AD384" s="5">
        <f t="shared" si="539"/>
        <v>1</v>
      </c>
      <c r="AE384" s="70">
        <f t="shared" si="545"/>
        <v>1</v>
      </c>
      <c r="AF384" s="5" t="str">
        <f t="shared" si="546"/>
        <v>5E</v>
      </c>
      <c r="AG384" s="66">
        <f t="shared" si="531"/>
        <v>25</v>
      </c>
      <c r="AH384" s="65" t="str">
        <f t="shared" si="529"/>
        <v>Bajo</v>
      </c>
      <c r="AI384" s="5" t="str">
        <f t="shared" si="532"/>
        <v>SIGNIFICATIVO</v>
      </c>
      <c r="AJ384" s="5" t="s">
        <v>441</v>
      </c>
      <c r="AK384" s="99" t="s">
        <v>382</v>
      </c>
      <c r="AN384" s="71"/>
    </row>
    <row r="385" spans="1:40" ht="399">
      <c r="A385" s="97"/>
      <c r="B385" s="233"/>
      <c r="C385" s="233"/>
      <c r="D385" s="233"/>
      <c r="E385" s="220"/>
      <c r="F385" s="220"/>
      <c r="G385" s="63">
        <v>33</v>
      </c>
      <c r="H385" s="64" t="str">
        <f t="shared" si="547"/>
        <v xml:space="preserve">Vehículo/equipo Motorizado en Movimiento </v>
      </c>
      <c r="I385" s="64" t="str">
        <f t="shared" si="548"/>
        <v>Atropellamiento - Accidente Vehicular</v>
      </c>
      <c r="J385" s="64" t="str">
        <f t="shared" si="549"/>
        <v>1er Auxilio, lesion leve, lesion moderada, lesion incapacitante, fatalidad</v>
      </c>
      <c r="K385" s="78">
        <v>2</v>
      </c>
      <c r="L385" s="78" t="s">
        <v>31</v>
      </c>
      <c r="M385" s="115">
        <f t="shared" si="528"/>
        <v>8</v>
      </c>
      <c r="N385" s="65" t="str">
        <f t="shared" si="540"/>
        <v>Alto</v>
      </c>
      <c r="O385" s="66"/>
      <c r="P385" s="5" t="str">
        <f t="shared" si="534"/>
        <v/>
      </c>
      <c r="Q385" s="66"/>
      <c r="R385" s="5" t="str">
        <f t="shared" si="535"/>
        <v/>
      </c>
      <c r="S385" s="67" t="s">
        <v>355</v>
      </c>
      <c r="T385" s="5">
        <f t="shared" si="536"/>
        <v>0.65</v>
      </c>
      <c r="U385" s="68" t="s">
        <v>423</v>
      </c>
      <c r="V385" s="5">
        <f t="shared" si="537"/>
        <v>0.55000000000000004</v>
      </c>
      <c r="W385" s="5">
        <f t="shared" si="541"/>
        <v>11</v>
      </c>
      <c r="X385" s="5">
        <f t="shared" si="542"/>
        <v>0.55000000000000004</v>
      </c>
      <c r="Y385" s="69" t="s">
        <v>240</v>
      </c>
      <c r="Z385" s="5">
        <f t="shared" si="538"/>
        <v>0.2</v>
      </c>
      <c r="AA385" s="5">
        <f t="shared" si="543"/>
        <v>13</v>
      </c>
      <c r="AB385" s="5">
        <f t="shared" si="544"/>
        <v>0.2</v>
      </c>
      <c r="AC385" s="5">
        <f t="shared" si="550"/>
        <v>18</v>
      </c>
      <c r="AD385" s="5">
        <f t="shared" si="539"/>
        <v>1</v>
      </c>
      <c r="AE385" s="70">
        <f t="shared" si="545"/>
        <v>1</v>
      </c>
      <c r="AF385" s="5" t="str">
        <f t="shared" si="546"/>
        <v>5E</v>
      </c>
      <c r="AG385" s="66">
        <f t="shared" si="531"/>
        <v>25</v>
      </c>
      <c r="AH385" s="65" t="str">
        <f t="shared" si="529"/>
        <v>Bajo</v>
      </c>
      <c r="AI385" s="5" t="str">
        <f t="shared" si="532"/>
        <v>SIGNIFICATIVO</v>
      </c>
      <c r="AJ385" s="5" t="s">
        <v>441</v>
      </c>
      <c r="AK385" s="99" t="s">
        <v>382</v>
      </c>
      <c r="AN385" s="71"/>
    </row>
    <row r="386" spans="1:40" ht="399">
      <c r="A386" s="97"/>
      <c r="B386" s="233"/>
      <c r="C386" s="233"/>
      <c r="D386" s="233"/>
      <c r="E386" s="220"/>
      <c r="F386" s="220"/>
      <c r="G386" s="63">
        <v>74</v>
      </c>
      <c r="H386" s="64" t="str">
        <f t="shared" si="547"/>
        <v>Levantar incorrectamente</v>
      </c>
      <c r="I386" s="64" t="str">
        <f t="shared" si="548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386" s="64" t="str">
        <f t="shared" si="549"/>
        <v>1er Auxilio, lesion leve, lesion moderada, lesion incapacitante, fatalidad</v>
      </c>
      <c r="K386" s="78">
        <v>3</v>
      </c>
      <c r="L386" s="78" t="s">
        <v>31</v>
      </c>
      <c r="M386" s="78">
        <f t="shared" si="528"/>
        <v>13</v>
      </c>
      <c r="N386" s="65" t="str">
        <f t="shared" si="540"/>
        <v>Medio</v>
      </c>
      <c r="O386" s="66"/>
      <c r="P386" s="5" t="str">
        <f t="shared" si="534"/>
        <v/>
      </c>
      <c r="Q386" s="66"/>
      <c r="R386" s="5" t="str">
        <f t="shared" si="535"/>
        <v/>
      </c>
      <c r="S386" s="67" t="s">
        <v>312</v>
      </c>
      <c r="T386" s="5">
        <f t="shared" si="536"/>
        <v>0.65</v>
      </c>
      <c r="U386" s="68" t="s">
        <v>423</v>
      </c>
      <c r="V386" s="5">
        <f t="shared" si="537"/>
        <v>0.55000000000000004</v>
      </c>
      <c r="W386" s="5">
        <f t="shared" si="541"/>
        <v>11</v>
      </c>
      <c r="X386" s="5">
        <f t="shared" si="542"/>
        <v>0.55000000000000004</v>
      </c>
      <c r="Y386" s="69" t="s">
        <v>240</v>
      </c>
      <c r="Z386" s="5">
        <f t="shared" si="538"/>
        <v>0.2</v>
      </c>
      <c r="AA386" s="5">
        <f t="shared" si="543"/>
        <v>13</v>
      </c>
      <c r="AB386" s="5">
        <f t="shared" si="544"/>
        <v>0.2</v>
      </c>
      <c r="AC386" s="5">
        <f t="shared" si="550"/>
        <v>13</v>
      </c>
      <c r="AD386" s="5">
        <f t="shared" si="539"/>
        <v>1</v>
      </c>
      <c r="AE386" s="70">
        <f t="shared" si="545"/>
        <v>1</v>
      </c>
      <c r="AF386" s="5" t="str">
        <f t="shared" si="546"/>
        <v>5E</v>
      </c>
      <c r="AG386" s="66">
        <f t="shared" si="531"/>
        <v>25</v>
      </c>
      <c r="AH386" s="65" t="str">
        <f t="shared" si="529"/>
        <v>Bajo</v>
      </c>
      <c r="AI386" s="5" t="str">
        <f t="shared" si="532"/>
        <v>NO SIGNIFICATIVO</v>
      </c>
      <c r="AJ386" s="5" t="s">
        <v>441</v>
      </c>
      <c r="AK386" s="99" t="s">
        <v>382</v>
      </c>
      <c r="AN386" s="71"/>
    </row>
    <row r="387" spans="1:40" ht="384.75">
      <c r="A387" s="97"/>
      <c r="B387" s="233"/>
      <c r="C387" s="233"/>
      <c r="D387" s="233"/>
      <c r="E387" s="220" t="s">
        <v>315</v>
      </c>
      <c r="F387" s="220" t="s">
        <v>259</v>
      </c>
      <c r="G387" s="63">
        <v>10</v>
      </c>
      <c r="H387" s="64" t="str">
        <f t="shared" si="547"/>
        <v>Vapores/gases/humos/Neblina</v>
      </c>
      <c r="I387" s="64" t="str">
        <f t="shared" si="548"/>
        <v>Inhalación de sustancias o agentes dañinos</v>
      </c>
      <c r="J387" s="64" t="str">
        <f t="shared" si="549"/>
        <v>1er Auxilio, fatalidad, posible enfermedad no ocupacional, posible enfermedad ocupacional</v>
      </c>
      <c r="K387" s="78">
        <v>2</v>
      </c>
      <c r="L387" s="78" t="s">
        <v>31</v>
      </c>
      <c r="M387" s="115">
        <f t="shared" si="528"/>
        <v>8</v>
      </c>
      <c r="N387" s="65" t="str">
        <f t="shared" si="540"/>
        <v>Alto</v>
      </c>
      <c r="O387" s="66"/>
      <c r="P387" s="5" t="str">
        <f t="shared" si="534"/>
        <v/>
      </c>
      <c r="Q387" s="66"/>
      <c r="R387" s="5" t="str">
        <f t="shared" si="535"/>
        <v/>
      </c>
      <c r="S387" s="67" t="s">
        <v>322</v>
      </c>
      <c r="T387" s="5">
        <f t="shared" si="536"/>
        <v>0.65</v>
      </c>
      <c r="U387" s="68" t="s">
        <v>424</v>
      </c>
      <c r="V387" s="5">
        <f t="shared" si="537"/>
        <v>0.55000000000000004</v>
      </c>
      <c r="W387" s="5">
        <f t="shared" si="541"/>
        <v>11</v>
      </c>
      <c r="X387" s="5">
        <f t="shared" si="542"/>
        <v>0.55000000000000004</v>
      </c>
      <c r="Y387" s="69" t="s">
        <v>344</v>
      </c>
      <c r="Z387" s="5">
        <f t="shared" si="538"/>
        <v>0.2</v>
      </c>
      <c r="AA387" s="5">
        <f t="shared" si="543"/>
        <v>13</v>
      </c>
      <c r="AB387" s="5">
        <f t="shared" si="544"/>
        <v>0.2</v>
      </c>
      <c r="AC387" s="5">
        <f t="shared" si="550"/>
        <v>18</v>
      </c>
      <c r="AD387" s="5">
        <f t="shared" si="539"/>
        <v>1</v>
      </c>
      <c r="AE387" s="70">
        <f t="shared" si="545"/>
        <v>1</v>
      </c>
      <c r="AF387" s="5" t="str">
        <f t="shared" si="546"/>
        <v>5E</v>
      </c>
      <c r="AG387" s="66">
        <f t="shared" si="531"/>
        <v>25</v>
      </c>
      <c r="AH387" s="65" t="str">
        <f t="shared" si="529"/>
        <v>Bajo</v>
      </c>
      <c r="AI387" s="5" t="str">
        <f t="shared" si="532"/>
        <v>SIGNIFICATIVO</v>
      </c>
      <c r="AJ387" s="5" t="s">
        <v>441</v>
      </c>
      <c r="AK387" s="99" t="s">
        <v>382</v>
      </c>
      <c r="AN387" s="71"/>
    </row>
    <row r="388" spans="1:40" ht="384.75">
      <c r="A388" s="97"/>
      <c r="B388" s="233"/>
      <c r="C388" s="233"/>
      <c r="D388" s="233"/>
      <c r="E388" s="220"/>
      <c r="F388" s="220"/>
      <c r="G388" s="63">
        <v>41</v>
      </c>
      <c r="H388" s="64" t="str">
        <f t="shared" si="547"/>
        <v>Rocas inestables / talud inestable</v>
      </c>
      <c r="I388" s="64" t="str">
        <f t="shared" si="548"/>
        <v>Caída de rocas; derrumbes, desplomes</v>
      </c>
      <c r="J388" s="64" t="str">
        <f t="shared" si="549"/>
        <v>1er Auxilio, lesion leve, lesion moderada, lesion incapacitante, fatalidad</v>
      </c>
      <c r="K388" s="78">
        <v>2</v>
      </c>
      <c r="L388" s="78" t="s">
        <v>38</v>
      </c>
      <c r="M388" s="115">
        <f t="shared" ref="M388" si="551">IF(OR(K388="",L388=""),"",VLOOKUP(CONCATENATE(K388,L388),$AS$3:$AT$51,2,FALSE))</f>
        <v>5</v>
      </c>
      <c r="N388" s="65" t="str">
        <f t="shared" si="540"/>
        <v>Alto</v>
      </c>
      <c r="O388" s="66"/>
      <c r="P388" s="5" t="str">
        <f t="shared" si="534"/>
        <v/>
      </c>
      <c r="Q388" s="66"/>
      <c r="R388" s="5" t="str">
        <f t="shared" si="535"/>
        <v/>
      </c>
      <c r="S388" s="67" t="s">
        <v>339</v>
      </c>
      <c r="T388" s="5">
        <f t="shared" si="536"/>
        <v>0.65</v>
      </c>
      <c r="U388" s="68" t="s">
        <v>424</v>
      </c>
      <c r="V388" s="5">
        <f t="shared" si="537"/>
        <v>0.55000000000000004</v>
      </c>
      <c r="W388" s="5">
        <f t="shared" si="541"/>
        <v>11</v>
      </c>
      <c r="X388" s="5">
        <f t="shared" si="542"/>
        <v>0.55000000000000004</v>
      </c>
      <c r="Y388" s="69" t="s">
        <v>344</v>
      </c>
      <c r="Z388" s="5">
        <f t="shared" si="538"/>
        <v>0.2</v>
      </c>
      <c r="AA388" s="5">
        <f t="shared" si="543"/>
        <v>13</v>
      </c>
      <c r="AB388" s="5">
        <f t="shared" si="544"/>
        <v>0.2</v>
      </c>
      <c r="AC388" s="5">
        <f t="shared" si="550"/>
        <v>21</v>
      </c>
      <c r="AD388" s="5">
        <f t="shared" si="539"/>
        <v>1</v>
      </c>
      <c r="AE388" s="70">
        <f t="shared" si="545"/>
        <v>1</v>
      </c>
      <c r="AF388" s="5" t="str">
        <f t="shared" si="546"/>
        <v>5E</v>
      </c>
      <c r="AG388" s="66">
        <f t="shared" si="531"/>
        <v>25</v>
      </c>
      <c r="AH388" s="65" t="str">
        <f t="shared" si="529"/>
        <v>Bajo</v>
      </c>
      <c r="AI388" s="5" t="str">
        <f t="shared" si="532"/>
        <v>SIGNIFICATIVO</v>
      </c>
      <c r="AJ388" s="5" t="s">
        <v>441</v>
      </c>
      <c r="AK388" s="99" t="s">
        <v>382</v>
      </c>
      <c r="AN388" s="71"/>
    </row>
    <row r="389" spans="1:40" ht="384.75">
      <c r="A389" s="97"/>
      <c r="B389" s="233"/>
      <c r="C389" s="233"/>
      <c r="D389" s="233"/>
      <c r="E389" s="220"/>
      <c r="F389" s="220"/>
      <c r="G389" s="63">
        <v>39</v>
      </c>
      <c r="H389" s="64" t="str">
        <f t="shared" si="547"/>
        <v>Orden y limpieza deficiente/Desorden</v>
      </c>
      <c r="I389" s="64" t="str">
        <f t="shared" si="548"/>
        <v>Caída al mismo nivel</v>
      </c>
      <c r="J389" s="64" t="str">
        <f t="shared" si="549"/>
        <v>1er Auxilio, lesion leve, lesion moderada.</v>
      </c>
      <c r="K389" s="78">
        <v>3</v>
      </c>
      <c r="L389" s="78" t="s">
        <v>31</v>
      </c>
      <c r="M389" s="78">
        <f t="shared" ref="M389:M451" si="552">IF(OR(K389="",L389=""),"",VLOOKUP(CONCATENATE(K389,L389),$AS$3:$AT$51,2,FALSE))</f>
        <v>13</v>
      </c>
      <c r="N389" s="65" t="str">
        <f t="shared" si="540"/>
        <v>Medio</v>
      </c>
      <c r="O389" s="66"/>
      <c r="P389" s="5" t="str">
        <f t="shared" si="534"/>
        <v/>
      </c>
      <c r="Q389" s="66"/>
      <c r="R389" s="5" t="str">
        <f t="shared" si="535"/>
        <v/>
      </c>
      <c r="S389" s="67" t="s">
        <v>301</v>
      </c>
      <c r="T389" s="5">
        <f t="shared" si="536"/>
        <v>0.65</v>
      </c>
      <c r="U389" s="68" t="s">
        <v>424</v>
      </c>
      <c r="V389" s="5">
        <f t="shared" si="537"/>
        <v>0.55000000000000004</v>
      </c>
      <c r="W389" s="5">
        <f t="shared" si="541"/>
        <v>11</v>
      </c>
      <c r="X389" s="5">
        <f t="shared" si="542"/>
        <v>0.55000000000000004</v>
      </c>
      <c r="Y389" s="69" t="s">
        <v>344</v>
      </c>
      <c r="Z389" s="5">
        <f t="shared" si="538"/>
        <v>0.2</v>
      </c>
      <c r="AA389" s="5">
        <f t="shared" si="543"/>
        <v>13</v>
      </c>
      <c r="AB389" s="5">
        <f t="shared" si="544"/>
        <v>0.2</v>
      </c>
      <c r="AC389" s="5">
        <f t="shared" si="550"/>
        <v>13</v>
      </c>
      <c r="AD389" s="5">
        <f t="shared" si="539"/>
        <v>1</v>
      </c>
      <c r="AE389" s="70">
        <f t="shared" si="545"/>
        <v>1</v>
      </c>
      <c r="AF389" s="5" t="str">
        <f t="shared" si="546"/>
        <v>5E</v>
      </c>
      <c r="AG389" s="66">
        <f t="shared" si="531"/>
        <v>25</v>
      </c>
      <c r="AH389" s="65" t="str">
        <f t="shared" si="529"/>
        <v>Bajo</v>
      </c>
      <c r="AI389" s="5" t="str">
        <f t="shared" si="532"/>
        <v>NO SIGNIFICATIVO</v>
      </c>
      <c r="AJ389" s="5" t="s">
        <v>441</v>
      </c>
      <c r="AK389" s="99" t="s">
        <v>382</v>
      </c>
      <c r="AN389" s="71"/>
    </row>
    <row r="390" spans="1:40" ht="384.75">
      <c r="A390" s="97"/>
      <c r="B390" s="233"/>
      <c r="C390" s="233"/>
      <c r="D390" s="233"/>
      <c r="E390" s="220"/>
      <c r="F390" s="220"/>
      <c r="G390" s="63">
        <v>8</v>
      </c>
      <c r="H390" s="64" t="str">
        <f t="shared" si="547"/>
        <v>Polvo /Material Particulado)</v>
      </c>
      <c r="I390" s="64" t="str">
        <f t="shared" si="548"/>
        <v>Inhalación de Polvo /Material Particulado), Contacto de la Vista con sustancias o agentes dañinos.</v>
      </c>
      <c r="J390" s="64" t="str">
        <f t="shared" si="549"/>
        <v>1er Auxilio, lesion leve, lesion moderada, posible enfermedad no ocupacional, posible enfermedad ocupacional</v>
      </c>
      <c r="K390" s="78">
        <v>3</v>
      </c>
      <c r="L390" s="78" t="s">
        <v>31</v>
      </c>
      <c r="M390" s="78">
        <f t="shared" si="552"/>
        <v>13</v>
      </c>
      <c r="N390" s="65" t="str">
        <f t="shared" si="540"/>
        <v>Medio</v>
      </c>
      <c r="O390" s="66"/>
      <c r="P390" s="5" t="str">
        <f t="shared" si="534"/>
        <v/>
      </c>
      <c r="Q390" s="66"/>
      <c r="R390" s="5" t="str">
        <f t="shared" si="535"/>
        <v/>
      </c>
      <c r="S390" s="67" t="s">
        <v>350</v>
      </c>
      <c r="T390" s="5">
        <f t="shared" si="536"/>
        <v>0.65</v>
      </c>
      <c r="U390" s="68" t="s">
        <v>396</v>
      </c>
      <c r="V390" s="5">
        <f t="shared" si="537"/>
        <v>0.55000000000000004</v>
      </c>
      <c r="W390" s="5">
        <f t="shared" si="541"/>
        <v>11</v>
      </c>
      <c r="X390" s="5">
        <f t="shared" si="542"/>
        <v>0.55000000000000004</v>
      </c>
      <c r="Y390" s="69" t="s">
        <v>344</v>
      </c>
      <c r="Z390" s="5">
        <f t="shared" si="538"/>
        <v>0.2</v>
      </c>
      <c r="AA390" s="5">
        <f t="shared" si="543"/>
        <v>13</v>
      </c>
      <c r="AB390" s="5">
        <f t="shared" si="544"/>
        <v>0.2</v>
      </c>
      <c r="AC390" s="5">
        <f t="shared" si="550"/>
        <v>13</v>
      </c>
      <c r="AD390" s="5">
        <f t="shared" si="539"/>
        <v>1</v>
      </c>
      <c r="AE390" s="70">
        <f t="shared" si="545"/>
        <v>1</v>
      </c>
      <c r="AF390" s="5" t="str">
        <f t="shared" si="546"/>
        <v>5E</v>
      </c>
      <c r="AG390" s="66">
        <f t="shared" si="531"/>
        <v>25</v>
      </c>
      <c r="AH390" s="65" t="str">
        <f t="shared" si="529"/>
        <v>Bajo</v>
      </c>
      <c r="AI390" s="5" t="str">
        <f t="shared" si="532"/>
        <v>NO SIGNIFICATIVO</v>
      </c>
      <c r="AJ390" s="5" t="s">
        <v>441</v>
      </c>
      <c r="AK390" s="99" t="s">
        <v>382</v>
      </c>
      <c r="AN390" s="71"/>
    </row>
    <row r="391" spans="1:40" ht="356.25">
      <c r="A391" s="97"/>
      <c r="B391" s="233"/>
      <c r="C391" s="233"/>
      <c r="D391" s="233"/>
      <c r="E391" s="220"/>
      <c r="F391" s="220"/>
      <c r="G391" s="63">
        <v>5</v>
      </c>
      <c r="H391" s="64" t="str">
        <f t="shared" si="547"/>
        <v>Ruido</v>
      </c>
      <c r="I391" s="64" t="str">
        <f t="shared" si="548"/>
        <v>Exposición a Ruido</v>
      </c>
      <c r="J391" s="64" t="str">
        <f t="shared" si="549"/>
        <v>Posible enfermedad Ocupacional</v>
      </c>
      <c r="K391" s="78">
        <v>3</v>
      </c>
      <c r="L391" s="78" t="s">
        <v>31</v>
      </c>
      <c r="M391" s="78">
        <f t="shared" si="552"/>
        <v>13</v>
      </c>
      <c r="N391" s="65" t="str">
        <f t="shared" si="540"/>
        <v>Medio</v>
      </c>
      <c r="O391" s="66"/>
      <c r="P391" s="5" t="str">
        <f t="shared" si="534"/>
        <v/>
      </c>
      <c r="Q391" s="66"/>
      <c r="R391" s="5" t="str">
        <f t="shared" si="535"/>
        <v/>
      </c>
      <c r="S391" s="67" t="s">
        <v>302</v>
      </c>
      <c r="T391" s="5">
        <f t="shared" si="536"/>
        <v>0.65</v>
      </c>
      <c r="U391" s="68" t="s">
        <v>398</v>
      </c>
      <c r="V391" s="5">
        <f t="shared" si="537"/>
        <v>0.55000000000000004</v>
      </c>
      <c r="W391" s="5">
        <f t="shared" si="541"/>
        <v>11</v>
      </c>
      <c r="X391" s="5">
        <f t="shared" si="542"/>
        <v>0.55000000000000004</v>
      </c>
      <c r="Y391" s="69" t="s">
        <v>344</v>
      </c>
      <c r="Z391" s="5">
        <f t="shared" si="538"/>
        <v>0.2</v>
      </c>
      <c r="AA391" s="5">
        <f t="shared" si="543"/>
        <v>13</v>
      </c>
      <c r="AB391" s="5">
        <f t="shared" si="544"/>
        <v>0.2</v>
      </c>
      <c r="AC391" s="5">
        <f t="shared" si="550"/>
        <v>13</v>
      </c>
      <c r="AD391" s="5">
        <f t="shared" si="539"/>
        <v>1</v>
      </c>
      <c r="AE391" s="70">
        <f t="shared" si="545"/>
        <v>1</v>
      </c>
      <c r="AF391" s="5" t="str">
        <f t="shared" si="546"/>
        <v>5E</v>
      </c>
      <c r="AG391" s="66">
        <f t="shared" si="531"/>
        <v>25</v>
      </c>
      <c r="AH391" s="65" t="str">
        <f t="shared" si="529"/>
        <v>Bajo</v>
      </c>
      <c r="AI391" s="5" t="str">
        <f t="shared" si="532"/>
        <v>NO SIGNIFICATIVO</v>
      </c>
      <c r="AJ391" s="5" t="s">
        <v>441</v>
      </c>
      <c r="AK391" s="99" t="s">
        <v>382</v>
      </c>
      <c r="AN391" s="71"/>
    </row>
    <row r="392" spans="1:40" ht="384.75">
      <c r="A392" s="97"/>
      <c r="B392" s="233"/>
      <c r="C392" s="233"/>
      <c r="D392" s="233"/>
      <c r="E392" s="220"/>
      <c r="F392" s="220"/>
      <c r="G392" s="63">
        <v>26</v>
      </c>
      <c r="H392" s="64" t="str">
        <f t="shared" si="547"/>
        <v>Maquinarias o equipos/Partes en movimiento</v>
      </c>
      <c r="I392" s="64" t="str">
        <f t="shared" si="548"/>
        <v>Atrapado (por pieza en movimiento)</v>
      </c>
      <c r="J392" s="64" t="str">
        <f t="shared" si="549"/>
        <v>1er Auxilio, lesion leve, lesion moderada, lesion incapacitante, fatalidad</v>
      </c>
      <c r="K392" s="78">
        <v>2</v>
      </c>
      <c r="L392" s="78" t="s">
        <v>31</v>
      </c>
      <c r="M392" s="115">
        <f t="shared" si="552"/>
        <v>8</v>
      </c>
      <c r="N392" s="65" t="str">
        <f t="shared" si="540"/>
        <v>Alto</v>
      </c>
      <c r="O392" s="66"/>
      <c r="P392" s="5" t="str">
        <f t="shared" si="534"/>
        <v/>
      </c>
      <c r="Q392" s="66"/>
      <c r="R392" s="5" t="str">
        <f t="shared" si="535"/>
        <v/>
      </c>
      <c r="S392" s="79"/>
      <c r="T392" s="5" t="str">
        <f t="shared" si="536"/>
        <v/>
      </c>
      <c r="U392" s="68" t="s">
        <v>424</v>
      </c>
      <c r="V392" s="5">
        <f t="shared" si="537"/>
        <v>0.55000000000000004</v>
      </c>
      <c r="W392" s="5">
        <f t="shared" si="541"/>
        <v>11</v>
      </c>
      <c r="X392" s="5">
        <f t="shared" si="542"/>
        <v>0.55000000000000004</v>
      </c>
      <c r="Y392" s="69" t="s">
        <v>344</v>
      </c>
      <c r="Z392" s="5">
        <f t="shared" si="538"/>
        <v>0.2</v>
      </c>
      <c r="AA392" s="5">
        <f t="shared" si="543"/>
        <v>13</v>
      </c>
      <c r="AB392" s="5">
        <f t="shared" si="544"/>
        <v>0.2</v>
      </c>
      <c r="AC392" s="5">
        <f t="shared" si="550"/>
        <v>18</v>
      </c>
      <c r="AD392" s="5">
        <f t="shared" si="539"/>
        <v>6</v>
      </c>
      <c r="AE392" s="70">
        <f t="shared" si="545"/>
        <v>6</v>
      </c>
      <c r="AF392" s="5" t="str">
        <f t="shared" si="546"/>
        <v>3E</v>
      </c>
      <c r="AG392" s="66">
        <f t="shared" si="531"/>
        <v>20</v>
      </c>
      <c r="AH392" s="65" t="str">
        <f t="shared" si="529"/>
        <v>Bajo</v>
      </c>
      <c r="AI392" s="5" t="str">
        <f t="shared" si="532"/>
        <v>SIGNIFICATIVO</v>
      </c>
      <c r="AJ392" s="5" t="s">
        <v>441</v>
      </c>
      <c r="AK392" s="99" t="s">
        <v>382</v>
      </c>
      <c r="AN392" s="71"/>
    </row>
    <row r="393" spans="1:40" ht="384.75">
      <c r="A393" s="97"/>
      <c r="B393" s="233"/>
      <c r="C393" s="233"/>
      <c r="D393" s="233"/>
      <c r="E393" s="220"/>
      <c r="F393" s="220"/>
      <c r="G393" s="63">
        <v>8</v>
      </c>
      <c r="H393" s="64" t="str">
        <f t="shared" si="547"/>
        <v>Polvo /Material Particulado)</v>
      </c>
      <c r="I393" s="64" t="str">
        <f t="shared" si="548"/>
        <v>Inhalación de Polvo /Material Particulado), Contacto de la Vista con sustancias o agentes dañinos.</v>
      </c>
      <c r="J393" s="64" t="str">
        <f t="shared" si="549"/>
        <v>1er Auxilio, lesion leve, lesion moderada, posible enfermedad no ocupacional, posible enfermedad ocupacional</v>
      </c>
      <c r="K393" s="78">
        <v>3</v>
      </c>
      <c r="L393" s="78" t="s">
        <v>31</v>
      </c>
      <c r="M393" s="78">
        <f t="shared" si="552"/>
        <v>13</v>
      </c>
      <c r="N393" s="65" t="str">
        <f t="shared" si="540"/>
        <v>Medio</v>
      </c>
      <c r="O393" s="66"/>
      <c r="P393" s="5" t="str">
        <f t="shared" si="534"/>
        <v/>
      </c>
      <c r="Q393" s="66"/>
      <c r="R393" s="5" t="str">
        <f t="shared" si="535"/>
        <v/>
      </c>
      <c r="S393" s="67" t="s">
        <v>350</v>
      </c>
      <c r="T393" s="5">
        <f t="shared" si="536"/>
        <v>0.65</v>
      </c>
      <c r="U393" s="68" t="s">
        <v>396</v>
      </c>
      <c r="V393" s="5">
        <f t="shared" si="537"/>
        <v>0.55000000000000004</v>
      </c>
      <c r="W393" s="5">
        <f t="shared" si="541"/>
        <v>11</v>
      </c>
      <c r="X393" s="5">
        <f t="shared" si="542"/>
        <v>0.55000000000000004</v>
      </c>
      <c r="Y393" s="69" t="s">
        <v>344</v>
      </c>
      <c r="Z393" s="5">
        <f t="shared" si="538"/>
        <v>0.2</v>
      </c>
      <c r="AA393" s="5">
        <f t="shared" si="543"/>
        <v>13</v>
      </c>
      <c r="AB393" s="5">
        <f t="shared" si="544"/>
        <v>0.2</v>
      </c>
      <c r="AC393" s="5">
        <f t="shared" si="550"/>
        <v>13</v>
      </c>
      <c r="AD393" s="5">
        <f t="shared" si="539"/>
        <v>1</v>
      </c>
      <c r="AE393" s="70">
        <f t="shared" si="545"/>
        <v>1</v>
      </c>
      <c r="AF393" s="5" t="str">
        <f t="shared" si="546"/>
        <v>5E</v>
      </c>
      <c r="AG393" s="66">
        <f t="shared" si="531"/>
        <v>25</v>
      </c>
      <c r="AH393" s="65" t="str">
        <f t="shared" si="529"/>
        <v>Bajo</v>
      </c>
      <c r="AI393" s="5" t="str">
        <f t="shared" si="532"/>
        <v>NO SIGNIFICATIVO</v>
      </c>
      <c r="AJ393" s="5" t="s">
        <v>441</v>
      </c>
      <c r="AK393" s="99" t="s">
        <v>382</v>
      </c>
      <c r="AN393" s="71"/>
    </row>
    <row r="394" spans="1:40" ht="384.75">
      <c r="A394" s="97"/>
      <c r="B394" s="233"/>
      <c r="C394" s="233"/>
      <c r="D394" s="233"/>
      <c r="E394" s="220"/>
      <c r="F394" s="220"/>
      <c r="G394" s="63">
        <v>23</v>
      </c>
      <c r="H394" s="64" t="str">
        <f t="shared" si="547"/>
        <v>Fluidos a Presión, Equipo Presurizado</v>
      </c>
      <c r="I394" s="64" t="str">
        <f t="shared" si="548"/>
        <v>Golpeado por fluidos a presión</v>
      </c>
      <c r="J394" s="64" t="str">
        <f t="shared" si="549"/>
        <v>1er Auxilio, lesion leve, lesion moderada, lesion incapacitante, fatalidad</v>
      </c>
      <c r="K394" s="78">
        <v>2</v>
      </c>
      <c r="L394" s="78" t="s">
        <v>31</v>
      </c>
      <c r="M394" s="115">
        <f t="shared" si="552"/>
        <v>8</v>
      </c>
      <c r="N394" s="65" t="str">
        <f t="shared" si="540"/>
        <v>Alto</v>
      </c>
      <c r="O394" s="66"/>
      <c r="P394" s="5" t="str">
        <f t="shared" si="534"/>
        <v/>
      </c>
      <c r="Q394" s="66"/>
      <c r="R394" s="5" t="str">
        <f t="shared" si="535"/>
        <v/>
      </c>
      <c r="S394" s="116" t="s">
        <v>388</v>
      </c>
      <c r="T394" s="5">
        <f t="shared" si="536"/>
        <v>0.65</v>
      </c>
      <c r="U394" s="68" t="s">
        <v>424</v>
      </c>
      <c r="V394" s="5">
        <f t="shared" si="537"/>
        <v>0.55000000000000004</v>
      </c>
      <c r="W394" s="5">
        <f t="shared" si="541"/>
        <v>11</v>
      </c>
      <c r="X394" s="5">
        <f t="shared" si="542"/>
        <v>0.55000000000000004</v>
      </c>
      <c r="Y394" s="69" t="s">
        <v>344</v>
      </c>
      <c r="Z394" s="5">
        <f t="shared" si="538"/>
        <v>0.2</v>
      </c>
      <c r="AA394" s="5">
        <f t="shared" si="543"/>
        <v>13</v>
      </c>
      <c r="AB394" s="5">
        <f t="shared" si="544"/>
        <v>0.2</v>
      </c>
      <c r="AC394" s="5">
        <f t="shared" si="550"/>
        <v>18</v>
      </c>
      <c r="AD394" s="5">
        <f t="shared" si="539"/>
        <v>1</v>
      </c>
      <c r="AE394" s="70">
        <f t="shared" si="545"/>
        <v>1</v>
      </c>
      <c r="AF394" s="5" t="str">
        <f t="shared" si="546"/>
        <v>5E</v>
      </c>
      <c r="AG394" s="66">
        <f t="shared" si="531"/>
        <v>25</v>
      </c>
      <c r="AH394" s="65" t="str">
        <f t="shared" si="529"/>
        <v>Bajo</v>
      </c>
      <c r="AI394" s="5" t="str">
        <f t="shared" si="532"/>
        <v>SIGNIFICATIVO</v>
      </c>
      <c r="AJ394" s="5" t="s">
        <v>441</v>
      </c>
      <c r="AK394" s="99" t="s">
        <v>382</v>
      </c>
      <c r="AN394" s="71"/>
    </row>
    <row r="395" spans="1:40" ht="399">
      <c r="A395" s="97"/>
      <c r="B395" s="233"/>
      <c r="C395" s="233"/>
      <c r="D395" s="233"/>
      <c r="E395" s="220" t="s">
        <v>315</v>
      </c>
      <c r="F395" s="220" t="s">
        <v>260</v>
      </c>
      <c r="G395" s="63">
        <v>10</v>
      </c>
      <c r="H395" s="64" t="str">
        <f t="shared" si="547"/>
        <v>Vapores/gases/humos/Neblina</v>
      </c>
      <c r="I395" s="64" t="str">
        <f t="shared" si="548"/>
        <v>Inhalación de sustancias o agentes dañinos</v>
      </c>
      <c r="J395" s="64" t="str">
        <f t="shared" si="549"/>
        <v>1er Auxilio, fatalidad, posible enfermedad no ocupacional, posible enfermedad ocupacional</v>
      </c>
      <c r="K395" s="78">
        <v>2</v>
      </c>
      <c r="L395" s="78" t="s">
        <v>31</v>
      </c>
      <c r="M395" s="115">
        <f t="shared" si="552"/>
        <v>8</v>
      </c>
      <c r="N395" s="65" t="str">
        <f t="shared" si="540"/>
        <v>Alto</v>
      </c>
      <c r="O395" s="66"/>
      <c r="P395" s="5" t="str">
        <f t="shared" si="534"/>
        <v/>
      </c>
      <c r="Q395" s="66"/>
      <c r="R395" s="5" t="str">
        <f t="shared" si="535"/>
        <v/>
      </c>
      <c r="S395" s="67" t="s">
        <v>322</v>
      </c>
      <c r="T395" s="5">
        <f t="shared" si="536"/>
        <v>0.65</v>
      </c>
      <c r="U395" s="68" t="s">
        <v>425</v>
      </c>
      <c r="V395" s="5">
        <f t="shared" si="537"/>
        <v>0.55000000000000004</v>
      </c>
      <c r="W395" s="5">
        <f t="shared" si="541"/>
        <v>11</v>
      </c>
      <c r="X395" s="5">
        <f t="shared" si="542"/>
        <v>0.55000000000000004</v>
      </c>
      <c r="Y395" s="69" t="s">
        <v>240</v>
      </c>
      <c r="Z395" s="5">
        <f t="shared" si="538"/>
        <v>0.2</v>
      </c>
      <c r="AA395" s="5">
        <f t="shared" si="543"/>
        <v>13</v>
      </c>
      <c r="AB395" s="5">
        <f t="shared" si="544"/>
        <v>0.2</v>
      </c>
      <c r="AC395" s="5">
        <f t="shared" si="550"/>
        <v>18</v>
      </c>
      <c r="AD395" s="5">
        <f t="shared" si="539"/>
        <v>1</v>
      </c>
      <c r="AE395" s="70">
        <f t="shared" si="545"/>
        <v>1</v>
      </c>
      <c r="AF395" s="5" t="str">
        <f t="shared" si="546"/>
        <v>5E</v>
      </c>
      <c r="AG395" s="66">
        <f t="shared" si="531"/>
        <v>25</v>
      </c>
      <c r="AH395" s="65" t="str">
        <f t="shared" si="529"/>
        <v>Bajo</v>
      </c>
      <c r="AI395" s="5" t="str">
        <f t="shared" si="532"/>
        <v>SIGNIFICATIVO</v>
      </c>
      <c r="AJ395" s="5" t="s">
        <v>441</v>
      </c>
      <c r="AK395" s="99" t="s">
        <v>382</v>
      </c>
      <c r="AN395" s="71"/>
    </row>
    <row r="396" spans="1:40" ht="399">
      <c r="A396" s="97"/>
      <c r="B396" s="233"/>
      <c r="C396" s="233"/>
      <c r="D396" s="233"/>
      <c r="E396" s="220"/>
      <c r="F396" s="220"/>
      <c r="G396" s="63">
        <v>41</v>
      </c>
      <c r="H396" s="64" t="str">
        <f t="shared" si="547"/>
        <v>Rocas inestables / talud inestable</v>
      </c>
      <c r="I396" s="64" t="str">
        <f t="shared" si="548"/>
        <v>Caída de rocas; derrumbes, desplomes</v>
      </c>
      <c r="J396" s="64" t="str">
        <f t="shared" si="549"/>
        <v>1er Auxilio, lesion leve, lesion moderada, lesion incapacitante, fatalidad</v>
      </c>
      <c r="K396" s="78">
        <v>2</v>
      </c>
      <c r="L396" s="78" t="s">
        <v>38</v>
      </c>
      <c r="M396" s="115">
        <f t="shared" si="552"/>
        <v>5</v>
      </c>
      <c r="N396" s="65" t="str">
        <f t="shared" si="540"/>
        <v>Alto</v>
      </c>
      <c r="O396" s="66"/>
      <c r="P396" s="5" t="str">
        <f t="shared" si="534"/>
        <v/>
      </c>
      <c r="Q396" s="66"/>
      <c r="R396" s="5" t="str">
        <f t="shared" si="535"/>
        <v/>
      </c>
      <c r="S396" s="67" t="s">
        <v>339</v>
      </c>
      <c r="T396" s="5">
        <f t="shared" si="536"/>
        <v>0.65</v>
      </c>
      <c r="U396" s="68" t="s">
        <v>425</v>
      </c>
      <c r="V396" s="5">
        <f t="shared" si="537"/>
        <v>0.55000000000000004</v>
      </c>
      <c r="W396" s="5">
        <f t="shared" si="541"/>
        <v>11</v>
      </c>
      <c r="X396" s="5">
        <f t="shared" si="542"/>
        <v>0.55000000000000004</v>
      </c>
      <c r="Y396" s="69" t="s">
        <v>240</v>
      </c>
      <c r="Z396" s="5">
        <f t="shared" si="538"/>
        <v>0.2</v>
      </c>
      <c r="AA396" s="5">
        <f t="shared" si="543"/>
        <v>13</v>
      </c>
      <c r="AB396" s="5">
        <f t="shared" si="544"/>
        <v>0.2</v>
      </c>
      <c r="AC396" s="5">
        <f t="shared" si="550"/>
        <v>21</v>
      </c>
      <c r="AD396" s="5">
        <f t="shared" si="539"/>
        <v>1</v>
      </c>
      <c r="AE396" s="70">
        <f t="shared" si="545"/>
        <v>1</v>
      </c>
      <c r="AF396" s="5" t="str">
        <f t="shared" si="546"/>
        <v>5E</v>
      </c>
      <c r="AG396" s="66">
        <f t="shared" si="531"/>
        <v>25</v>
      </c>
      <c r="AH396" s="65" t="str">
        <f t="shared" si="529"/>
        <v>Bajo</v>
      </c>
      <c r="AI396" s="5" t="str">
        <f t="shared" si="532"/>
        <v>SIGNIFICATIVO</v>
      </c>
      <c r="AJ396" s="5" t="s">
        <v>441</v>
      </c>
      <c r="AK396" s="99" t="s">
        <v>382</v>
      </c>
      <c r="AN396" s="71"/>
    </row>
    <row r="397" spans="1:40" ht="399">
      <c r="A397" s="97"/>
      <c r="B397" s="233"/>
      <c r="C397" s="233"/>
      <c r="D397" s="233"/>
      <c r="E397" s="220"/>
      <c r="F397" s="220"/>
      <c r="G397" s="63">
        <v>39</v>
      </c>
      <c r="H397" s="64" t="str">
        <f t="shared" si="547"/>
        <v>Orden y limpieza deficiente/Desorden</v>
      </c>
      <c r="I397" s="64" t="str">
        <f t="shared" si="548"/>
        <v>Caída al mismo nivel</v>
      </c>
      <c r="J397" s="64" t="str">
        <f t="shared" si="549"/>
        <v>1er Auxilio, lesion leve, lesion moderada.</v>
      </c>
      <c r="K397" s="78">
        <v>3</v>
      </c>
      <c r="L397" s="78" t="s">
        <v>31</v>
      </c>
      <c r="M397" s="78">
        <f t="shared" si="552"/>
        <v>13</v>
      </c>
      <c r="N397" s="65" t="str">
        <f t="shared" si="540"/>
        <v>Medio</v>
      </c>
      <c r="O397" s="66"/>
      <c r="P397" s="5" t="str">
        <f t="shared" si="534"/>
        <v/>
      </c>
      <c r="Q397" s="66"/>
      <c r="R397" s="5" t="str">
        <f t="shared" si="535"/>
        <v/>
      </c>
      <c r="S397" s="67"/>
      <c r="T397" s="5" t="str">
        <f t="shared" si="536"/>
        <v/>
      </c>
      <c r="U397" s="68" t="s">
        <v>425</v>
      </c>
      <c r="V397" s="5">
        <f t="shared" si="537"/>
        <v>0.55000000000000004</v>
      </c>
      <c r="W397" s="5">
        <f t="shared" si="541"/>
        <v>11</v>
      </c>
      <c r="X397" s="5">
        <f t="shared" si="542"/>
        <v>0.55000000000000004</v>
      </c>
      <c r="Y397" s="69" t="s">
        <v>240</v>
      </c>
      <c r="Z397" s="5">
        <f t="shared" si="538"/>
        <v>0.2</v>
      </c>
      <c r="AA397" s="5">
        <f t="shared" si="543"/>
        <v>13</v>
      </c>
      <c r="AB397" s="5">
        <f t="shared" si="544"/>
        <v>0.2</v>
      </c>
      <c r="AC397" s="5">
        <f t="shared" si="550"/>
        <v>13</v>
      </c>
      <c r="AD397" s="5">
        <f t="shared" si="539"/>
        <v>5</v>
      </c>
      <c r="AE397" s="70">
        <f t="shared" si="545"/>
        <v>5</v>
      </c>
      <c r="AF397" s="5" t="str">
        <f t="shared" si="546"/>
        <v>4D</v>
      </c>
      <c r="AG397" s="66">
        <f t="shared" si="531"/>
        <v>21</v>
      </c>
      <c r="AH397" s="65" t="str">
        <f t="shared" si="529"/>
        <v>Bajo</v>
      </c>
      <c r="AI397" s="5" t="str">
        <f t="shared" si="532"/>
        <v>NO SIGNIFICATIVO</v>
      </c>
      <c r="AJ397" s="5" t="s">
        <v>441</v>
      </c>
      <c r="AK397" s="99" t="s">
        <v>382</v>
      </c>
      <c r="AN397" s="71"/>
    </row>
    <row r="398" spans="1:40" ht="384.75">
      <c r="A398" s="97"/>
      <c r="B398" s="233"/>
      <c r="C398" s="233"/>
      <c r="D398" s="233"/>
      <c r="E398" s="220"/>
      <c r="F398" s="220"/>
      <c r="G398" s="63">
        <v>8</v>
      </c>
      <c r="H398" s="64" t="str">
        <f t="shared" si="547"/>
        <v>Polvo /Material Particulado)</v>
      </c>
      <c r="I398" s="64" t="str">
        <f t="shared" si="548"/>
        <v>Inhalación de Polvo /Material Particulado), Contacto de la Vista con sustancias o agentes dañinos.</v>
      </c>
      <c r="J398" s="64" t="str">
        <f t="shared" si="549"/>
        <v>1er Auxilio, lesion leve, lesion moderada, posible enfermedad no ocupacional, posible enfermedad ocupacional</v>
      </c>
      <c r="K398" s="78">
        <v>3</v>
      </c>
      <c r="L398" s="78" t="s">
        <v>31</v>
      </c>
      <c r="M398" s="78">
        <f t="shared" si="552"/>
        <v>13</v>
      </c>
      <c r="N398" s="65" t="str">
        <f t="shared" si="540"/>
        <v>Medio</v>
      </c>
      <c r="O398" s="66"/>
      <c r="P398" s="5" t="str">
        <f t="shared" si="534"/>
        <v/>
      </c>
      <c r="Q398" s="66"/>
      <c r="R398" s="5" t="str">
        <f t="shared" si="535"/>
        <v/>
      </c>
      <c r="S398" s="67" t="s">
        <v>350</v>
      </c>
      <c r="T398" s="5">
        <f t="shared" si="536"/>
        <v>0.65</v>
      </c>
      <c r="U398" s="68" t="s">
        <v>396</v>
      </c>
      <c r="V398" s="5">
        <f t="shared" si="537"/>
        <v>0.55000000000000004</v>
      </c>
      <c r="W398" s="5">
        <f t="shared" si="541"/>
        <v>11</v>
      </c>
      <c r="X398" s="5">
        <f t="shared" si="542"/>
        <v>0.55000000000000004</v>
      </c>
      <c r="Y398" s="69" t="s">
        <v>240</v>
      </c>
      <c r="Z398" s="5">
        <f t="shared" si="538"/>
        <v>0.2</v>
      </c>
      <c r="AA398" s="5">
        <f t="shared" si="543"/>
        <v>13</v>
      </c>
      <c r="AB398" s="5">
        <f t="shared" si="544"/>
        <v>0.2</v>
      </c>
      <c r="AC398" s="5">
        <f t="shared" si="550"/>
        <v>13</v>
      </c>
      <c r="AD398" s="5">
        <f t="shared" si="539"/>
        <v>1</v>
      </c>
      <c r="AE398" s="70">
        <f t="shared" si="545"/>
        <v>1</v>
      </c>
      <c r="AF398" s="5" t="str">
        <f t="shared" si="546"/>
        <v>5E</v>
      </c>
      <c r="AG398" s="66">
        <f t="shared" si="531"/>
        <v>25</v>
      </c>
      <c r="AH398" s="65" t="str">
        <f t="shared" si="529"/>
        <v>Bajo</v>
      </c>
      <c r="AI398" s="5" t="str">
        <f t="shared" si="532"/>
        <v>NO SIGNIFICATIVO</v>
      </c>
      <c r="AJ398" s="5" t="s">
        <v>441</v>
      </c>
      <c r="AK398" s="99" t="s">
        <v>382</v>
      </c>
      <c r="AN398" s="71"/>
    </row>
    <row r="399" spans="1:40" ht="356.25">
      <c r="A399" s="97"/>
      <c r="B399" s="233"/>
      <c r="C399" s="233"/>
      <c r="D399" s="233"/>
      <c r="E399" s="220"/>
      <c r="F399" s="220"/>
      <c r="G399" s="63">
        <v>5</v>
      </c>
      <c r="H399" s="64" t="str">
        <f t="shared" si="547"/>
        <v>Ruido</v>
      </c>
      <c r="I399" s="64" t="str">
        <f t="shared" si="548"/>
        <v>Exposición a Ruido</v>
      </c>
      <c r="J399" s="64" t="str">
        <f t="shared" si="549"/>
        <v>Posible enfermedad Ocupacional</v>
      </c>
      <c r="K399" s="78">
        <v>3</v>
      </c>
      <c r="L399" s="78" t="s">
        <v>31</v>
      </c>
      <c r="M399" s="78">
        <f t="shared" si="552"/>
        <v>13</v>
      </c>
      <c r="N399" s="65" t="str">
        <f t="shared" si="540"/>
        <v>Medio</v>
      </c>
      <c r="O399" s="66"/>
      <c r="P399" s="5" t="str">
        <f t="shared" si="534"/>
        <v/>
      </c>
      <c r="Q399" s="66"/>
      <c r="R399" s="5" t="str">
        <f t="shared" si="535"/>
        <v/>
      </c>
      <c r="S399" s="67" t="s">
        <v>302</v>
      </c>
      <c r="T399" s="5">
        <f t="shared" si="536"/>
        <v>0.65</v>
      </c>
      <c r="U399" s="68" t="s">
        <v>398</v>
      </c>
      <c r="V399" s="5">
        <f t="shared" si="537"/>
        <v>0.55000000000000004</v>
      </c>
      <c r="W399" s="5">
        <f t="shared" si="541"/>
        <v>11</v>
      </c>
      <c r="X399" s="5">
        <f t="shared" si="542"/>
        <v>0.55000000000000004</v>
      </c>
      <c r="Y399" s="69" t="s">
        <v>240</v>
      </c>
      <c r="Z399" s="5">
        <f t="shared" si="538"/>
        <v>0.2</v>
      </c>
      <c r="AA399" s="5">
        <f t="shared" si="543"/>
        <v>13</v>
      </c>
      <c r="AB399" s="5">
        <f t="shared" si="544"/>
        <v>0.2</v>
      </c>
      <c r="AC399" s="5">
        <f t="shared" si="550"/>
        <v>13</v>
      </c>
      <c r="AD399" s="5">
        <f t="shared" si="539"/>
        <v>1</v>
      </c>
      <c r="AE399" s="70">
        <f t="shared" si="545"/>
        <v>1</v>
      </c>
      <c r="AF399" s="5" t="str">
        <f t="shared" si="546"/>
        <v>5E</v>
      </c>
      <c r="AG399" s="66">
        <f t="shared" si="531"/>
        <v>25</v>
      </c>
      <c r="AH399" s="65" t="str">
        <f t="shared" si="529"/>
        <v>Bajo</v>
      </c>
      <c r="AI399" s="5" t="str">
        <f t="shared" si="532"/>
        <v>NO SIGNIFICATIVO</v>
      </c>
      <c r="AJ399" s="5" t="s">
        <v>441</v>
      </c>
      <c r="AK399" s="99" t="s">
        <v>382</v>
      </c>
      <c r="AN399" s="71"/>
    </row>
    <row r="400" spans="1:40" ht="399">
      <c r="A400" s="97"/>
      <c r="B400" s="233"/>
      <c r="C400" s="233"/>
      <c r="D400" s="233"/>
      <c r="E400" s="220"/>
      <c r="F400" s="220"/>
      <c r="G400" s="63">
        <v>33</v>
      </c>
      <c r="H400" s="64" t="str">
        <f t="shared" si="547"/>
        <v xml:space="preserve">Vehículo/equipo Motorizado en Movimiento </v>
      </c>
      <c r="I400" s="64" t="str">
        <f t="shared" si="548"/>
        <v>Atropellamiento - Accidente Vehicular</v>
      </c>
      <c r="J400" s="64" t="str">
        <f t="shared" si="549"/>
        <v>1er Auxilio, lesion leve, lesion moderada, lesion incapacitante, fatalidad</v>
      </c>
      <c r="K400" s="78">
        <v>2</v>
      </c>
      <c r="L400" s="78" t="s">
        <v>31</v>
      </c>
      <c r="M400" s="115">
        <f t="shared" si="552"/>
        <v>8</v>
      </c>
      <c r="N400" s="65" t="str">
        <f t="shared" si="540"/>
        <v>Alto</v>
      </c>
      <c r="O400" s="66"/>
      <c r="P400" s="5" t="str">
        <f t="shared" si="534"/>
        <v/>
      </c>
      <c r="Q400" s="66"/>
      <c r="R400" s="5" t="str">
        <f t="shared" si="535"/>
        <v/>
      </c>
      <c r="S400" s="67" t="s">
        <v>355</v>
      </c>
      <c r="T400" s="5">
        <f t="shared" si="536"/>
        <v>0.65</v>
      </c>
      <c r="U400" s="68" t="s">
        <v>425</v>
      </c>
      <c r="V400" s="5">
        <f t="shared" si="537"/>
        <v>0.55000000000000004</v>
      </c>
      <c r="W400" s="5">
        <f t="shared" si="541"/>
        <v>11</v>
      </c>
      <c r="X400" s="5">
        <f t="shared" si="542"/>
        <v>0.55000000000000004</v>
      </c>
      <c r="Y400" s="69" t="s">
        <v>240</v>
      </c>
      <c r="Z400" s="5">
        <f t="shared" si="538"/>
        <v>0.2</v>
      </c>
      <c r="AA400" s="5">
        <f t="shared" si="543"/>
        <v>13</v>
      </c>
      <c r="AB400" s="5">
        <f t="shared" si="544"/>
        <v>0.2</v>
      </c>
      <c r="AC400" s="5">
        <f t="shared" si="550"/>
        <v>18</v>
      </c>
      <c r="AD400" s="5">
        <f t="shared" si="539"/>
        <v>1</v>
      </c>
      <c r="AE400" s="70">
        <f t="shared" si="545"/>
        <v>1</v>
      </c>
      <c r="AF400" s="5" t="str">
        <f t="shared" si="546"/>
        <v>5E</v>
      </c>
      <c r="AG400" s="66">
        <f t="shared" si="531"/>
        <v>25</v>
      </c>
      <c r="AH400" s="65" t="str">
        <f t="shared" si="529"/>
        <v>Bajo</v>
      </c>
      <c r="AI400" s="5" t="str">
        <f t="shared" si="532"/>
        <v>SIGNIFICATIVO</v>
      </c>
      <c r="AJ400" s="5" t="s">
        <v>441</v>
      </c>
      <c r="AK400" s="99" t="s">
        <v>382</v>
      </c>
      <c r="AN400" s="71"/>
    </row>
    <row r="401" spans="1:40" ht="399">
      <c r="A401" s="97"/>
      <c r="B401" s="233"/>
      <c r="C401" s="233"/>
      <c r="D401" s="233"/>
      <c r="E401" s="220"/>
      <c r="F401" s="220"/>
      <c r="G401" s="63">
        <v>32</v>
      </c>
      <c r="H401" s="64" t="str">
        <f t="shared" si="547"/>
        <v>Trabajos en altura (Encima de 1.80 metros)</v>
      </c>
      <c r="I401" s="64" t="str">
        <f t="shared" si="548"/>
        <v>Caída a distinto nivel</v>
      </c>
      <c r="J401" s="64" t="str">
        <f t="shared" si="549"/>
        <v>1er Auxilio, lesion leve, lesion moderada, lesion incapacitante, fatalidad</v>
      </c>
      <c r="K401" s="78">
        <v>2</v>
      </c>
      <c r="L401" s="78" t="s">
        <v>31</v>
      </c>
      <c r="M401" s="115">
        <f t="shared" si="552"/>
        <v>8</v>
      </c>
      <c r="N401" s="65" t="str">
        <f t="shared" si="540"/>
        <v>Alto</v>
      </c>
      <c r="O401" s="66"/>
      <c r="P401" s="5" t="str">
        <f t="shared" si="534"/>
        <v/>
      </c>
      <c r="Q401" s="66"/>
      <c r="R401" s="5" t="str">
        <f t="shared" si="535"/>
        <v/>
      </c>
      <c r="S401" s="116" t="s">
        <v>385</v>
      </c>
      <c r="T401" s="5">
        <f t="shared" si="536"/>
        <v>0.65</v>
      </c>
      <c r="U401" s="68" t="s">
        <v>425</v>
      </c>
      <c r="V401" s="5">
        <f t="shared" si="537"/>
        <v>0.55000000000000004</v>
      </c>
      <c r="W401" s="5">
        <f t="shared" si="541"/>
        <v>11</v>
      </c>
      <c r="X401" s="5">
        <f t="shared" si="542"/>
        <v>0.55000000000000004</v>
      </c>
      <c r="Y401" s="69" t="s">
        <v>307</v>
      </c>
      <c r="Z401" s="5">
        <f t="shared" si="538"/>
        <v>0.2</v>
      </c>
      <c r="AA401" s="5">
        <f t="shared" si="543"/>
        <v>12</v>
      </c>
      <c r="AB401" s="5">
        <f t="shared" si="544"/>
        <v>0.2</v>
      </c>
      <c r="AC401" s="5">
        <f t="shared" si="550"/>
        <v>18</v>
      </c>
      <c r="AD401" s="5">
        <f t="shared" si="539"/>
        <v>1</v>
      </c>
      <c r="AE401" s="70">
        <f t="shared" si="545"/>
        <v>1</v>
      </c>
      <c r="AF401" s="5" t="str">
        <f t="shared" si="546"/>
        <v>5E</v>
      </c>
      <c r="AG401" s="66">
        <f t="shared" si="531"/>
        <v>25</v>
      </c>
      <c r="AH401" s="65" t="str">
        <f t="shared" si="529"/>
        <v>Bajo</v>
      </c>
      <c r="AI401" s="5" t="str">
        <f t="shared" si="532"/>
        <v>SIGNIFICATIVO</v>
      </c>
      <c r="AJ401" s="5" t="s">
        <v>441</v>
      </c>
      <c r="AK401" s="99" t="s">
        <v>382</v>
      </c>
      <c r="AN401" s="71"/>
    </row>
    <row r="402" spans="1:40" ht="399">
      <c r="A402" s="97"/>
      <c r="B402" s="233"/>
      <c r="C402" s="233"/>
      <c r="D402" s="233"/>
      <c r="E402" s="220"/>
      <c r="F402" s="220"/>
      <c r="G402" s="63">
        <v>25</v>
      </c>
      <c r="H402" s="64" t="str">
        <f t="shared" si="547"/>
        <v>Herramientas manuales y de poder en mal estado</v>
      </c>
      <c r="I402" s="64" t="str">
        <f t="shared" si="548"/>
        <v>Golpeado por caída de Herramientas objetos (anulación), Atrapado (Puntos de pellizco y mordida)</v>
      </c>
      <c r="J402" s="64" t="str">
        <f t="shared" si="549"/>
        <v>1er Auxilio, lesion leve, lesion moderada, lesion incapacitante, fatalidad</v>
      </c>
      <c r="K402" s="78">
        <v>2</v>
      </c>
      <c r="L402" s="78" t="s">
        <v>31</v>
      </c>
      <c r="M402" s="115">
        <f t="shared" si="552"/>
        <v>8</v>
      </c>
      <c r="N402" s="65" t="str">
        <f t="shared" si="540"/>
        <v>Alto</v>
      </c>
      <c r="O402" s="66"/>
      <c r="P402" s="5" t="str">
        <f t="shared" si="534"/>
        <v/>
      </c>
      <c r="Q402" s="66"/>
      <c r="R402" s="5" t="str">
        <f t="shared" si="535"/>
        <v/>
      </c>
      <c r="S402" s="67"/>
      <c r="T402" s="5" t="str">
        <f t="shared" si="536"/>
        <v/>
      </c>
      <c r="U402" s="68" t="s">
        <v>425</v>
      </c>
      <c r="V402" s="5">
        <f t="shared" si="537"/>
        <v>0.55000000000000004</v>
      </c>
      <c r="W402" s="5">
        <f t="shared" si="541"/>
        <v>11</v>
      </c>
      <c r="X402" s="5">
        <f t="shared" si="542"/>
        <v>0.55000000000000004</v>
      </c>
      <c r="Y402" s="69" t="s">
        <v>240</v>
      </c>
      <c r="Z402" s="5">
        <f t="shared" si="538"/>
        <v>0.2</v>
      </c>
      <c r="AA402" s="5">
        <f t="shared" si="543"/>
        <v>13</v>
      </c>
      <c r="AB402" s="5">
        <f t="shared" si="544"/>
        <v>0.2</v>
      </c>
      <c r="AC402" s="5">
        <f t="shared" si="550"/>
        <v>18</v>
      </c>
      <c r="AD402" s="5">
        <f t="shared" si="539"/>
        <v>6</v>
      </c>
      <c r="AE402" s="70">
        <f t="shared" si="545"/>
        <v>6</v>
      </c>
      <c r="AF402" s="5" t="str">
        <f t="shared" si="546"/>
        <v>3E</v>
      </c>
      <c r="AG402" s="66">
        <f t="shared" si="531"/>
        <v>20</v>
      </c>
      <c r="AH402" s="65" t="str">
        <f t="shared" si="529"/>
        <v>Bajo</v>
      </c>
      <c r="AI402" s="5" t="str">
        <f t="shared" si="532"/>
        <v>SIGNIFICATIVO</v>
      </c>
      <c r="AJ402" s="5" t="s">
        <v>441</v>
      </c>
      <c r="AK402" s="99" t="s">
        <v>382</v>
      </c>
      <c r="AN402" s="71"/>
    </row>
    <row r="403" spans="1:40" ht="384.75">
      <c r="A403" s="97"/>
      <c r="B403" s="233"/>
      <c r="C403" s="233"/>
      <c r="D403" s="233"/>
      <c r="E403" s="220" t="s">
        <v>320</v>
      </c>
      <c r="F403" s="220" t="s">
        <v>261</v>
      </c>
      <c r="G403" s="63">
        <v>10</v>
      </c>
      <c r="H403" s="64" t="str">
        <f t="shared" si="547"/>
        <v>Vapores/gases/humos/Neblina</v>
      </c>
      <c r="I403" s="64" t="str">
        <f t="shared" si="548"/>
        <v>Inhalación de sustancias o agentes dañinos</v>
      </c>
      <c r="J403" s="64" t="str">
        <f t="shared" si="549"/>
        <v>1er Auxilio, fatalidad, posible enfermedad no ocupacional, posible enfermedad ocupacional</v>
      </c>
      <c r="K403" s="78">
        <v>2</v>
      </c>
      <c r="L403" s="78" t="s">
        <v>31</v>
      </c>
      <c r="M403" s="115">
        <f t="shared" si="552"/>
        <v>8</v>
      </c>
      <c r="N403" s="65" t="str">
        <f t="shared" si="540"/>
        <v>Alto</v>
      </c>
      <c r="O403" s="66"/>
      <c r="P403" s="5" t="str">
        <f t="shared" si="534"/>
        <v/>
      </c>
      <c r="Q403" s="66"/>
      <c r="R403" s="5" t="str">
        <f t="shared" si="535"/>
        <v/>
      </c>
      <c r="S403" s="67" t="s">
        <v>322</v>
      </c>
      <c r="T403" s="5">
        <f t="shared" si="536"/>
        <v>0.65</v>
      </c>
      <c r="U403" s="68" t="s">
        <v>426</v>
      </c>
      <c r="V403" s="5">
        <f t="shared" si="537"/>
        <v>0.55000000000000004</v>
      </c>
      <c r="W403" s="5">
        <f t="shared" si="541"/>
        <v>11</v>
      </c>
      <c r="X403" s="5">
        <f t="shared" si="542"/>
        <v>0.55000000000000004</v>
      </c>
      <c r="Y403" s="69" t="s">
        <v>240</v>
      </c>
      <c r="Z403" s="5">
        <f t="shared" si="538"/>
        <v>0.2</v>
      </c>
      <c r="AA403" s="5">
        <f t="shared" si="543"/>
        <v>13</v>
      </c>
      <c r="AB403" s="5">
        <f t="shared" si="544"/>
        <v>0.2</v>
      </c>
      <c r="AC403" s="5">
        <f t="shared" si="550"/>
        <v>18</v>
      </c>
      <c r="AD403" s="5">
        <f t="shared" si="539"/>
        <v>1</v>
      </c>
      <c r="AE403" s="70">
        <f t="shared" si="545"/>
        <v>1</v>
      </c>
      <c r="AF403" s="5" t="str">
        <f t="shared" si="546"/>
        <v>5E</v>
      </c>
      <c r="AG403" s="66">
        <f t="shared" si="531"/>
        <v>25</v>
      </c>
      <c r="AH403" s="65" t="str">
        <f t="shared" ref="AH403:AH466" si="553">IF(AG403="","",IF(AND(OR(AG403&gt;16,AG403=16),OR(AG403&lt;25,AG403=25)),"Bajo",IF(AND(OR(AG403&gt;9,AG403=9),OR(AG403&lt;15,AG403=15)),"Medio",IF(AND(OR(AG403&gt;1,AG403=1),OR(AG403&lt;8,AG403=8)),"Alto"))))</f>
        <v>Bajo</v>
      </c>
      <c r="AI403" s="5" t="str">
        <f t="shared" si="532"/>
        <v>SIGNIFICATIVO</v>
      </c>
      <c r="AJ403" s="5" t="s">
        <v>441</v>
      </c>
      <c r="AK403" s="99" t="s">
        <v>382</v>
      </c>
      <c r="AN403" s="71"/>
    </row>
    <row r="404" spans="1:40" ht="384.75">
      <c r="A404" s="97"/>
      <c r="B404" s="233"/>
      <c r="C404" s="233"/>
      <c r="D404" s="233"/>
      <c r="E404" s="220"/>
      <c r="F404" s="220"/>
      <c r="G404" s="63">
        <v>41</v>
      </c>
      <c r="H404" s="64" t="str">
        <f t="shared" si="547"/>
        <v>Rocas inestables / talud inestable</v>
      </c>
      <c r="I404" s="64" t="str">
        <f t="shared" si="548"/>
        <v>Caída de rocas; derrumbes, desplomes</v>
      </c>
      <c r="J404" s="64" t="str">
        <f t="shared" si="549"/>
        <v>1er Auxilio, lesion leve, lesion moderada, lesion incapacitante, fatalidad</v>
      </c>
      <c r="K404" s="78">
        <v>2</v>
      </c>
      <c r="L404" s="78" t="s">
        <v>38</v>
      </c>
      <c r="M404" s="115">
        <f t="shared" si="552"/>
        <v>5</v>
      </c>
      <c r="N404" s="65" t="str">
        <f t="shared" si="540"/>
        <v>Alto</v>
      </c>
      <c r="O404" s="66"/>
      <c r="P404" s="5" t="str">
        <f t="shared" si="534"/>
        <v/>
      </c>
      <c r="Q404" s="66"/>
      <c r="R404" s="5" t="str">
        <f t="shared" si="535"/>
        <v/>
      </c>
      <c r="S404" s="67" t="s">
        <v>339</v>
      </c>
      <c r="T404" s="5">
        <f t="shared" si="536"/>
        <v>0.65</v>
      </c>
      <c r="U404" s="68" t="s">
        <v>426</v>
      </c>
      <c r="V404" s="5">
        <f t="shared" si="537"/>
        <v>0.55000000000000004</v>
      </c>
      <c r="W404" s="5">
        <f t="shared" si="541"/>
        <v>11</v>
      </c>
      <c r="X404" s="5">
        <f t="shared" si="542"/>
        <v>0.55000000000000004</v>
      </c>
      <c r="Y404" s="69" t="s">
        <v>240</v>
      </c>
      <c r="Z404" s="5">
        <f t="shared" si="538"/>
        <v>0.2</v>
      </c>
      <c r="AA404" s="5">
        <f t="shared" si="543"/>
        <v>13</v>
      </c>
      <c r="AB404" s="5">
        <f t="shared" si="544"/>
        <v>0.2</v>
      </c>
      <c r="AC404" s="5">
        <f t="shared" si="550"/>
        <v>21</v>
      </c>
      <c r="AD404" s="5">
        <f t="shared" si="539"/>
        <v>1</v>
      </c>
      <c r="AE404" s="70">
        <f t="shared" si="545"/>
        <v>1</v>
      </c>
      <c r="AF404" s="5" t="str">
        <f t="shared" si="546"/>
        <v>5E</v>
      </c>
      <c r="AG404" s="66">
        <f t="shared" ref="AG404:AG467" si="554">IF(M404="","", IF(AF404="",M404,VLOOKUP(AF404,$AS$3:$AT$27,2,FALSE)))</f>
        <v>25</v>
      </c>
      <c r="AH404" s="65" t="str">
        <f t="shared" si="553"/>
        <v>Bajo</v>
      </c>
      <c r="AI404" s="5" t="str">
        <f t="shared" ref="AI404:AI467" si="555">IF(N404="", "",IF(N404="ALTO","SIGNIFICATIVO", "NO SIGNIFICATIVO"))</f>
        <v>SIGNIFICATIVO</v>
      </c>
      <c r="AJ404" s="5" t="s">
        <v>441</v>
      </c>
      <c r="AK404" s="99" t="s">
        <v>382</v>
      </c>
      <c r="AN404" s="71"/>
    </row>
    <row r="405" spans="1:40" ht="384.75">
      <c r="A405" s="97"/>
      <c r="B405" s="233"/>
      <c r="C405" s="233"/>
      <c r="D405" s="233"/>
      <c r="E405" s="220"/>
      <c r="F405" s="220"/>
      <c r="G405" s="63">
        <v>39</v>
      </c>
      <c r="H405" s="64" t="str">
        <f t="shared" si="547"/>
        <v>Orden y limpieza deficiente/Desorden</v>
      </c>
      <c r="I405" s="64" t="str">
        <f t="shared" si="548"/>
        <v>Caída al mismo nivel</v>
      </c>
      <c r="J405" s="64" t="str">
        <f t="shared" si="549"/>
        <v>1er Auxilio, lesion leve, lesion moderada.</v>
      </c>
      <c r="K405" s="78">
        <v>3</v>
      </c>
      <c r="L405" s="78" t="s">
        <v>31</v>
      </c>
      <c r="M405" s="78">
        <f t="shared" si="552"/>
        <v>13</v>
      </c>
      <c r="N405" s="65" t="str">
        <f t="shared" si="540"/>
        <v>Medio</v>
      </c>
      <c r="O405" s="66"/>
      <c r="P405" s="5" t="str">
        <f t="shared" si="534"/>
        <v/>
      </c>
      <c r="Q405" s="66"/>
      <c r="R405" s="5" t="str">
        <f t="shared" si="535"/>
        <v/>
      </c>
      <c r="S405" s="67"/>
      <c r="T405" s="5" t="str">
        <f t="shared" si="536"/>
        <v/>
      </c>
      <c r="U405" s="68" t="s">
        <v>426</v>
      </c>
      <c r="V405" s="5">
        <f t="shared" si="537"/>
        <v>0.55000000000000004</v>
      </c>
      <c r="W405" s="5">
        <f t="shared" si="541"/>
        <v>11</v>
      </c>
      <c r="X405" s="5">
        <f t="shared" si="542"/>
        <v>0.55000000000000004</v>
      </c>
      <c r="Y405" s="69" t="s">
        <v>240</v>
      </c>
      <c r="Z405" s="5">
        <f t="shared" si="538"/>
        <v>0.2</v>
      </c>
      <c r="AA405" s="5">
        <f t="shared" si="543"/>
        <v>13</v>
      </c>
      <c r="AB405" s="5">
        <f t="shared" si="544"/>
        <v>0.2</v>
      </c>
      <c r="AC405" s="5">
        <f t="shared" si="550"/>
        <v>13</v>
      </c>
      <c r="AD405" s="5">
        <f t="shared" si="539"/>
        <v>5</v>
      </c>
      <c r="AE405" s="70">
        <f t="shared" si="545"/>
        <v>5</v>
      </c>
      <c r="AF405" s="5" t="str">
        <f t="shared" si="546"/>
        <v>4D</v>
      </c>
      <c r="AG405" s="66">
        <f t="shared" si="554"/>
        <v>21</v>
      </c>
      <c r="AH405" s="65" t="str">
        <f t="shared" si="553"/>
        <v>Bajo</v>
      </c>
      <c r="AI405" s="5" t="str">
        <f t="shared" si="555"/>
        <v>NO SIGNIFICATIVO</v>
      </c>
      <c r="AJ405" s="5" t="s">
        <v>441</v>
      </c>
      <c r="AK405" s="99" t="s">
        <v>382</v>
      </c>
      <c r="AN405" s="71"/>
    </row>
    <row r="406" spans="1:40" ht="384.75">
      <c r="A406" s="97"/>
      <c r="B406" s="233"/>
      <c r="C406" s="233"/>
      <c r="D406" s="233"/>
      <c r="E406" s="220"/>
      <c r="F406" s="220"/>
      <c r="G406" s="63">
        <v>8</v>
      </c>
      <c r="H406" s="64" t="str">
        <f t="shared" si="547"/>
        <v>Polvo /Material Particulado)</v>
      </c>
      <c r="I406" s="64" t="str">
        <f t="shared" si="548"/>
        <v>Inhalación de Polvo /Material Particulado), Contacto de la Vista con sustancias o agentes dañinos.</v>
      </c>
      <c r="J406" s="64" t="str">
        <f t="shared" si="549"/>
        <v>1er Auxilio, lesion leve, lesion moderada, posible enfermedad no ocupacional, posible enfermedad ocupacional</v>
      </c>
      <c r="K406" s="78">
        <v>3</v>
      </c>
      <c r="L406" s="78" t="s">
        <v>31</v>
      </c>
      <c r="M406" s="78">
        <f t="shared" si="552"/>
        <v>13</v>
      </c>
      <c r="N406" s="65" t="str">
        <f t="shared" si="540"/>
        <v>Medio</v>
      </c>
      <c r="O406" s="66"/>
      <c r="P406" s="5" t="str">
        <f t="shared" si="534"/>
        <v/>
      </c>
      <c r="Q406" s="66"/>
      <c r="R406" s="5" t="str">
        <f t="shared" si="535"/>
        <v/>
      </c>
      <c r="S406" s="67" t="s">
        <v>350</v>
      </c>
      <c r="T406" s="5">
        <f t="shared" si="536"/>
        <v>0.65</v>
      </c>
      <c r="U406" s="68" t="s">
        <v>396</v>
      </c>
      <c r="V406" s="5">
        <f t="shared" si="537"/>
        <v>0.55000000000000004</v>
      </c>
      <c r="W406" s="5">
        <f t="shared" si="541"/>
        <v>11</v>
      </c>
      <c r="X406" s="5">
        <f t="shared" si="542"/>
        <v>0.55000000000000004</v>
      </c>
      <c r="Y406" s="69" t="s">
        <v>240</v>
      </c>
      <c r="Z406" s="5">
        <f t="shared" si="538"/>
        <v>0.2</v>
      </c>
      <c r="AA406" s="5">
        <f t="shared" si="543"/>
        <v>13</v>
      </c>
      <c r="AB406" s="5">
        <f t="shared" si="544"/>
        <v>0.2</v>
      </c>
      <c r="AC406" s="5">
        <f t="shared" si="550"/>
        <v>13</v>
      </c>
      <c r="AD406" s="5">
        <f t="shared" si="539"/>
        <v>1</v>
      </c>
      <c r="AE406" s="70">
        <f t="shared" si="545"/>
        <v>1</v>
      </c>
      <c r="AF406" s="5" t="str">
        <f t="shared" si="546"/>
        <v>5E</v>
      </c>
      <c r="AG406" s="66">
        <f t="shared" si="554"/>
        <v>25</v>
      </c>
      <c r="AH406" s="65" t="str">
        <f t="shared" si="553"/>
        <v>Bajo</v>
      </c>
      <c r="AI406" s="5" t="str">
        <f t="shared" si="555"/>
        <v>NO SIGNIFICATIVO</v>
      </c>
      <c r="AJ406" s="5" t="s">
        <v>441</v>
      </c>
      <c r="AK406" s="99" t="s">
        <v>382</v>
      </c>
      <c r="AN406" s="71"/>
    </row>
    <row r="407" spans="1:40" ht="384.75">
      <c r="A407" s="97"/>
      <c r="B407" s="233"/>
      <c r="C407" s="233"/>
      <c r="D407" s="233"/>
      <c r="E407" s="220"/>
      <c r="F407" s="220"/>
      <c r="G407" s="63">
        <v>25</v>
      </c>
      <c r="H407" s="64" t="str">
        <f t="shared" si="547"/>
        <v>Herramientas manuales y de poder en mal estado</v>
      </c>
      <c r="I407" s="64" t="str">
        <f t="shared" si="548"/>
        <v>Golpeado por caída de Herramientas objetos (anulación), Atrapado (Puntos de pellizco y mordida)</v>
      </c>
      <c r="J407" s="64" t="str">
        <f t="shared" si="549"/>
        <v>1er Auxilio, lesion leve, lesion moderada, lesion incapacitante, fatalidad</v>
      </c>
      <c r="K407" s="78">
        <v>2</v>
      </c>
      <c r="L407" s="78" t="s">
        <v>31</v>
      </c>
      <c r="M407" s="115">
        <f t="shared" si="552"/>
        <v>8</v>
      </c>
      <c r="N407" s="65" t="str">
        <f t="shared" si="540"/>
        <v>Alto</v>
      </c>
      <c r="O407" s="66"/>
      <c r="P407" s="5" t="str">
        <f t="shared" si="534"/>
        <v/>
      </c>
      <c r="Q407" s="66"/>
      <c r="R407" s="5" t="str">
        <f t="shared" si="535"/>
        <v/>
      </c>
      <c r="S407" s="67"/>
      <c r="T407" s="5" t="str">
        <f t="shared" si="536"/>
        <v/>
      </c>
      <c r="U407" s="68" t="s">
        <v>426</v>
      </c>
      <c r="V407" s="5">
        <f t="shared" si="537"/>
        <v>0.55000000000000004</v>
      </c>
      <c r="W407" s="5">
        <f t="shared" si="541"/>
        <v>11</v>
      </c>
      <c r="X407" s="5">
        <f t="shared" si="542"/>
        <v>0.55000000000000004</v>
      </c>
      <c r="Y407" s="69" t="s">
        <v>240</v>
      </c>
      <c r="Z407" s="5">
        <f t="shared" si="538"/>
        <v>0.2</v>
      </c>
      <c r="AA407" s="5">
        <f t="shared" si="543"/>
        <v>13</v>
      </c>
      <c r="AB407" s="5">
        <f t="shared" si="544"/>
        <v>0.2</v>
      </c>
      <c r="AC407" s="5">
        <f t="shared" si="550"/>
        <v>18</v>
      </c>
      <c r="AD407" s="5">
        <f t="shared" si="539"/>
        <v>6</v>
      </c>
      <c r="AE407" s="70">
        <f t="shared" si="545"/>
        <v>6</v>
      </c>
      <c r="AF407" s="5" t="str">
        <f t="shared" si="546"/>
        <v>3E</v>
      </c>
      <c r="AG407" s="66">
        <f t="shared" si="554"/>
        <v>20</v>
      </c>
      <c r="AH407" s="65" t="str">
        <f t="shared" si="553"/>
        <v>Bajo</v>
      </c>
      <c r="AI407" s="5" t="str">
        <f t="shared" si="555"/>
        <v>SIGNIFICATIVO</v>
      </c>
      <c r="AJ407" s="5" t="s">
        <v>441</v>
      </c>
      <c r="AK407" s="99" t="s">
        <v>382</v>
      </c>
      <c r="AN407" s="71"/>
    </row>
    <row r="408" spans="1:40" ht="384.75">
      <c r="A408" s="97"/>
      <c r="B408" s="233"/>
      <c r="C408" s="233"/>
      <c r="D408" s="233"/>
      <c r="E408" s="220"/>
      <c r="F408" s="220"/>
      <c r="G408" s="63">
        <v>26</v>
      </c>
      <c r="H408" s="64" t="str">
        <f t="shared" si="547"/>
        <v>Maquinarias o equipos/Partes en movimiento</v>
      </c>
      <c r="I408" s="64" t="str">
        <f t="shared" si="548"/>
        <v>Atrapado (por pieza en movimiento)</v>
      </c>
      <c r="J408" s="64" t="str">
        <f t="shared" si="549"/>
        <v>1er Auxilio, lesion leve, lesion moderada, lesion incapacitante, fatalidad</v>
      </c>
      <c r="K408" s="78">
        <v>2</v>
      </c>
      <c r="L408" s="78" t="s">
        <v>31</v>
      </c>
      <c r="M408" s="115">
        <f t="shared" si="552"/>
        <v>8</v>
      </c>
      <c r="N408" s="65" t="str">
        <f t="shared" si="540"/>
        <v>Alto</v>
      </c>
      <c r="O408" s="66"/>
      <c r="P408" s="5" t="str">
        <f t="shared" si="534"/>
        <v/>
      </c>
      <c r="Q408" s="66"/>
      <c r="R408" s="5" t="str">
        <f t="shared" si="535"/>
        <v/>
      </c>
      <c r="S408" s="79"/>
      <c r="T408" s="5" t="str">
        <f t="shared" si="536"/>
        <v/>
      </c>
      <c r="U408" s="68" t="s">
        <v>426</v>
      </c>
      <c r="V408" s="5">
        <f t="shared" si="537"/>
        <v>0.55000000000000004</v>
      </c>
      <c r="W408" s="5">
        <f t="shared" si="541"/>
        <v>11</v>
      </c>
      <c r="X408" s="5">
        <f t="shared" si="542"/>
        <v>0.55000000000000004</v>
      </c>
      <c r="Y408" s="69" t="s">
        <v>240</v>
      </c>
      <c r="Z408" s="5">
        <f t="shared" si="538"/>
        <v>0.2</v>
      </c>
      <c r="AA408" s="5">
        <f t="shared" si="543"/>
        <v>13</v>
      </c>
      <c r="AB408" s="5">
        <f t="shared" si="544"/>
        <v>0.2</v>
      </c>
      <c r="AC408" s="5">
        <f t="shared" si="550"/>
        <v>18</v>
      </c>
      <c r="AD408" s="5">
        <f t="shared" si="539"/>
        <v>6</v>
      </c>
      <c r="AE408" s="70">
        <f t="shared" si="545"/>
        <v>6</v>
      </c>
      <c r="AF408" s="5" t="str">
        <f t="shared" si="546"/>
        <v>3E</v>
      </c>
      <c r="AG408" s="66">
        <f t="shared" si="554"/>
        <v>20</v>
      </c>
      <c r="AH408" s="65" t="str">
        <f t="shared" si="553"/>
        <v>Bajo</v>
      </c>
      <c r="AI408" s="5" t="str">
        <f t="shared" si="555"/>
        <v>SIGNIFICATIVO</v>
      </c>
      <c r="AJ408" s="5" t="s">
        <v>441</v>
      </c>
      <c r="AK408" s="99" t="s">
        <v>382</v>
      </c>
      <c r="AN408" s="71"/>
    </row>
    <row r="409" spans="1:40" ht="384.75">
      <c r="A409" s="97"/>
      <c r="B409" s="233"/>
      <c r="C409" s="233"/>
      <c r="D409" s="233"/>
      <c r="E409" s="220" t="s">
        <v>320</v>
      </c>
      <c r="F409" s="220" t="s">
        <v>262</v>
      </c>
      <c r="G409" s="63">
        <v>10</v>
      </c>
      <c r="H409" s="64" t="str">
        <f t="shared" si="547"/>
        <v>Vapores/gases/humos/Neblina</v>
      </c>
      <c r="I409" s="64" t="str">
        <f t="shared" si="548"/>
        <v>Inhalación de sustancias o agentes dañinos</v>
      </c>
      <c r="J409" s="64" t="str">
        <f t="shared" si="549"/>
        <v>1er Auxilio, fatalidad, posible enfermedad no ocupacional, posible enfermedad ocupacional</v>
      </c>
      <c r="K409" s="78">
        <v>2</v>
      </c>
      <c r="L409" s="78" t="s">
        <v>31</v>
      </c>
      <c r="M409" s="115">
        <f t="shared" si="552"/>
        <v>8</v>
      </c>
      <c r="N409" s="65" t="str">
        <f t="shared" si="540"/>
        <v>Alto</v>
      </c>
      <c r="O409" s="66"/>
      <c r="P409" s="5" t="str">
        <f t="shared" si="534"/>
        <v/>
      </c>
      <c r="Q409" s="66"/>
      <c r="R409" s="5" t="str">
        <f t="shared" si="535"/>
        <v/>
      </c>
      <c r="S409" s="67" t="s">
        <v>322</v>
      </c>
      <c r="T409" s="5">
        <f t="shared" si="536"/>
        <v>0.65</v>
      </c>
      <c r="U409" s="68" t="s">
        <v>427</v>
      </c>
      <c r="V409" s="5">
        <f t="shared" si="537"/>
        <v>0.55000000000000004</v>
      </c>
      <c r="W409" s="5">
        <f t="shared" si="541"/>
        <v>11</v>
      </c>
      <c r="X409" s="5">
        <f t="shared" si="542"/>
        <v>0.55000000000000004</v>
      </c>
      <c r="Y409" s="69" t="s">
        <v>240</v>
      </c>
      <c r="Z409" s="5">
        <f t="shared" si="538"/>
        <v>0.2</v>
      </c>
      <c r="AA409" s="5">
        <f t="shared" si="543"/>
        <v>13</v>
      </c>
      <c r="AB409" s="5">
        <f t="shared" si="544"/>
        <v>0.2</v>
      </c>
      <c r="AC409" s="5">
        <f t="shared" si="550"/>
        <v>18</v>
      </c>
      <c r="AD409" s="5">
        <f t="shared" si="539"/>
        <v>1</v>
      </c>
      <c r="AE409" s="70">
        <f t="shared" si="545"/>
        <v>1</v>
      </c>
      <c r="AF409" s="5" t="str">
        <f t="shared" si="546"/>
        <v>5E</v>
      </c>
      <c r="AG409" s="66">
        <f t="shared" si="554"/>
        <v>25</v>
      </c>
      <c r="AH409" s="65" t="str">
        <f t="shared" si="553"/>
        <v>Bajo</v>
      </c>
      <c r="AI409" s="5" t="str">
        <f t="shared" si="555"/>
        <v>SIGNIFICATIVO</v>
      </c>
      <c r="AJ409" s="5" t="s">
        <v>441</v>
      </c>
      <c r="AK409" s="99" t="s">
        <v>382</v>
      </c>
      <c r="AN409" s="71"/>
    </row>
    <row r="410" spans="1:40" ht="384.75">
      <c r="A410" s="97"/>
      <c r="B410" s="233"/>
      <c r="C410" s="233"/>
      <c r="D410" s="233"/>
      <c r="E410" s="220"/>
      <c r="F410" s="220"/>
      <c r="G410" s="63">
        <v>41</v>
      </c>
      <c r="H410" s="64" t="str">
        <f t="shared" si="547"/>
        <v>Rocas inestables / talud inestable</v>
      </c>
      <c r="I410" s="64" t="str">
        <f t="shared" si="548"/>
        <v>Caída de rocas; derrumbes, desplomes</v>
      </c>
      <c r="J410" s="64" t="str">
        <f t="shared" si="549"/>
        <v>1er Auxilio, lesion leve, lesion moderada, lesion incapacitante, fatalidad</v>
      </c>
      <c r="K410" s="78">
        <v>2</v>
      </c>
      <c r="L410" s="78" t="s">
        <v>38</v>
      </c>
      <c r="M410" s="115">
        <f t="shared" si="552"/>
        <v>5</v>
      </c>
      <c r="N410" s="65" t="str">
        <f t="shared" si="540"/>
        <v>Alto</v>
      </c>
      <c r="O410" s="66"/>
      <c r="P410" s="5" t="str">
        <f t="shared" si="534"/>
        <v/>
      </c>
      <c r="Q410" s="66"/>
      <c r="R410" s="5" t="str">
        <f t="shared" si="535"/>
        <v/>
      </c>
      <c r="S410" s="67" t="s">
        <v>339</v>
      </c>
      <c r="T410" s="5">
        <f t="shared" si="536"/>
        <v>0.65</v>
      </c>
      <c r="U410" s="68" t="s">
        <v>427</v>
      </c>
      <c r="V410" s="5">
        <f t="shared" si="537"/>
        <v>0.55000000000000004</v>
      </c>
      <c r="W410" s="5">
        <f t="shared" si="541"/>
        <v>11</v>
      </c>
      <c r="X410" s="5">
        <f t="shared" si="542"/>
        <v>0.55000000000000004</v>
      </c>
      <c r="Y410" s="69" t="s">
        <v>240</v>
      </c>
      <c r="Z410" s="5">
        <f t="shared" si="538"/>
        <v>0.2</v>
      </c>
      <c r="AA410" s="5">
        <f t="shared" si="543"/>
        <v>13</v>
      </c>
      <c r="AB410" s="5">
        <f t="shared" si="544"/>
        <v>0.2</v>
      </c>
      <c r="AC410" s="5">
        <f t="shared" si="550"/>
        <v>21</v>
      </c>
      <c r="AD410" s="5">
        <f t="shared" si="539"/>
        <v>1</v>
      </c>
      <c r="AE410" s="70">
        <f t="shared" si="545"/>
        <v>1</v>
      </c>
      <c r="AF410" s="5" t="str">
        <f t="shared" si="546"/>
        <v>5E</v>
      </c>
      <c r="AG410" s="66">
        <f t="shared" si="554"/>
        <v>25</v>
      </c>
      <c r="AH410" s="65" t="str">
        <f t="shared" si="553"/>
        <v>Bajo</v>
      </c>
      <c r="AI410" s="5" t="str">
        <f t="shared" si="555"/>
        <v>SIGNIFICATIVO</v>
      </c>
      <c r="AJ410" s="5" t="s">
        <v>441</v>
      </c>
      <c r="AK410" s="99" t="s">
        <v>382</v>
      </c>
      <c r="AN410" s="71"/>
    </row>
    <row r="411" spans="1:40" ht="384.75">
      <c r="A411" s="97"/>
      <c r="B411" s="233"/>
      <c r="C411" s="233"/>
      <c r="D411" s="233"/>
      <c r="E411" s="220"/>
      <c r="F411" s="220"/>
      <c r="G411" s="63">
        <v>39</v>
      </c>
      <c r="H411" s="64" t="str">
        <f t="shared" si="547"/>
        <v>Orden y limpieza deficiente/Desorden</v>
      </c>
      <c r="I411" s="64" t="str">
        <f t="shared" si="548"/>
        <v>Caída al mismo nivel</v>
      </c>
      <c r="J411" s="64" t="str">
        <f t="shared" si="549"/>
        <v>1er Auxilio, lesion leve, lesion moderada.</v>
      </c>
      <c r="K411" s="78">
        <v>3</v>
      </c>
      <c r="L411" s="78" t="s">
        <v>31</v>
      </c>
      <c r="M411" s="78">
        <f t="shared" si="552"/>
        <v>13</v>
      </c>
      <c r="N411" s="65" t="str">
        <f t="shared" si="540"/>
        <v>Medio</v>
      </c>
      <c r="O411" s="66"/>
      <c r="P411" s="5" t="str">
        <f t="shared" ref="P411:P468" si="556">IF(O411="", "",$P$18)</f>
        <v/>
      </c>
      <c r="Q411" s="66"/>
      <c r="R411" s="5" t="str">
        <f t="shared" ref="R411:R468" si="557">IF(Q411="", "",$R$18)</f>
        <v/>
      </c>
      <c r="S411" s="67"/>
      <c r="T411" s="5" t="str">
        <f t="shared" ref="T411:T468" si="558">IF(S411="", "",$T$18)</f>
        <v/>
      </c>
      <c r="U411" s="68" t="s">
        <v>427</v>
      </c>
      <c r="V411" s="5">
        <f t="shared" si="537"/>
        <v>0.55000000000000004</v>
      </c>
      <c r="W411" s="5">
        <f t="shared" si="541"/>
        <v>11</v>
      </c>
      <c r="X411" s="5">
        <f t="shared" si="542"/>
        <v>0.55000000000000004</v>
      </c>
      <c r="Y411" s="69" t="s">
        <v>240</v>
      </c>
      <c r="Z411" s="5">
        <f t="shared" ref="Z411:Z468" si="559">IF(Y411="", "",AB411)</f>
        <v>0.2</v>
      </c>
      <c r="AA411" s="5">
        <f t="shared" si="543"/>
        <v>13</v>
      </c>
      <c r="AB411" s="5">
        <f t="shared" si="544"/>
        <v>0.2</v>
      </c>
      <c r="AC411" s="5">
        <f t="shared" si="550"/>
        <v>13</v>
      </c>
      <c r="AD411" s="5">
        <f t="shared" si="539"/>
        <v>5</v>
      </c>
      <c r="AE411" s="70">
        <f t="shared" si="545"/>
        <v>5</v>
      </c>
      <c r="AF411" s="5" t="str">
        <f t="shared" si="546"/>
        <v>4D</v>
      </c>
      <c r="AG411" s="66">
        <f t="shared" si="554"/>
        <v>21</v>
      </c>
      <c r="AH411" s="65" t="str">
        <f t="shared" si="553"/>
        <v>Bajo</v>
      </c>
      <c r="AI411" s="5" t="str">
        <f t="shared" si="555"/>
        <v>NO SIGNIFICATIVO</v>
      </c>
      <c r="AJ411" s="5" t="s">
        <v>441</v>
      </c>
      <c r="AK411" s="99" t="s">
        <v>382</v>
      </c>
      <c r="AN411" s="71"/>
    </row>
    <row r="412" spans="1:40" ht="384.75">
      <c r="A412" s="97"/>
      <c r="B412" s="233"/>
      <c r="C412" s="233"/>
      <c r="D412" s="233"/>
      <c r="E412" s="220"/>
      <c r="F412" s="220"/>
      <c r="G412" s="63">
        <v>8</v>
      </c>
      <c r="H412" s="64" t="str">
        <f t="shared" si="547"/>
        <v>Polvo /Material Particulado)</v>
      </c>
      <c r="I412" s="64" t="str">
        <f t="shared" si="548"/>
        <v>Inhalación de Polvo /Material Particulado), Contacto de la Vista con sustancias o agentes dañinos.</v>
      </c>
      <c r="J412" s="64" t="str">
        <f t="shared" si="549"/>
        <v>1er Auxilio, lesion leve, lesion moderada, posible enfermedad no ocupacional, posible enfermedad ocupacional</v>
      </c>
      <c r="K412" s="78">
        <v>3</v>
      </c>
      <c r="L412" s="78" t="s">
        <v>31</v>
      </c>
      <c r="M412" s="78">
        <f t="shared" si="552"/>
        <v>13</v>
      </c>
      <c r="N412" s="65" t="str">
        <f t="shared" ref="N412:N468" si="560">IF(M412="","",IF(AND(OR(M412&gt;16,M412=16),OR(M412&lt;25,M412=25)),"Bajo",IF(AND(OR(M412&gt;9,M412=9),OR(M412&lt;15,M412=15)),"Medio",IF(AND(OR(M412&gt;1,M412=1),OR(M412&lt;8,M412=8)),"Alto"))))</f>
        <v>Medio</v>
      </c>
      <c r="O412" s="66"/>
      <c r="P412" s="5" t="str">
        <f t="shared" si="556"/>
        <v/>
      </c>
      <c r="Q412" s="66"/>
      <c r="R412" s="5" t="str">
        <f t="shared" si="557"/>
        <v/>
      </c>
      <c r="S412" s="67" t="s">
        <v>350</v>
      </c>
      <c r="T412" s="5">
        <f t="shared" si="558"/>
        <v>0.65</v>
      </c>
      <c r="U412" s="68" t="s">
        <v>396</v>
      </c>
      <c r="V412" s="5">
        <f t="shared" ref="V412:V468" si="561">IF(U412="", "",X412)</f>
        <v>0.55000000000000004</v>
      </c>
      <c r="W412" s="5">
        <f t="shared" ref="W412:W468" si="562">IF(U412="","",LEN(U412)-LEN(SUBSTITUTE(U412,"•","")))</f>
        <v>11</v>
      </c>
      <c r="X412" s="5">
        <f t="shared" ref="X412:X468" si="563">IF(W412="","",IF(W412=1,0.25,IF(AND(OR(W412&gt;2,W412=2),OR(W412&lt;4,W412=4)),0.4,IF(OR(W412&gt;5,W412=5),0.55))))</f>
        <v>0.55000000000000004</v>
      </c>
      <c r="Y412" s="69" t="s">
        <v>240</v>
      </c>
      <c r="Z412" s="5">
        <f t="shared" si="559"/>
        <v>0.2</v>
      </c>
      <c r="AA412" s="5">
        <f t="shared" ref="AA412:AA468" si="564">IF(Y412="","",LEN(Y412)-LEN(SUBSTITUTE(Y412,"•","")))</f>
        <v>13</v>
      </c>
      <c r="AB412" s="5">
        <f t="shared" ref="AB412:AB468" si="565">IF(AA412="","",IF(AA412=1,0.05,IF(AND(OR(AA412&gt;2,AA412=2),OR(AA412&lt;4,AA412=4)),0.12,IF(OR(AA412&gt;5,AA412=5),0.2))))</f>
        <v>0.2</v>
      </c>
      <c r="AC412" s="5">
        <f t="shared" si="550"/>
        <v>13</v>
      </c>
      <c r="AD412" s="5">
        <f t="shared" ref="AD412" si="566">ROUND(IF(COUNT(P412,R412,T412,V412,Z412)=0,"", IF(  (MAX(P412,R412,T412,V412,Z412)+ (0.5*(SUM(P412,R412,T412,V412,Z412)-MAX(P412,R412,T412,V412,Z412))))&gt;0.951, (1-0.95)*AC412,(1-( (MAX(P412,R412,T412,V412,Z412))+0.5*(SUM(P412,R412,T412,V412,Z412)-MAX(P412,R412,T412,V412,Z412))))*AC412)),0)</f>
        <v>1</v>
      </c>
      <c r="AE412" s="70">
        <f t="shared" si="545"/>
        <v>1</v>
      </c>
      <c r="AF412" s="5" t="str">
        <f t="shared" si="546"/>
        <v>5E</v>
      </c>
      <c r="AG412" s="66">
        <f t="shared" si="554"/>
        <v>25</v>
      </c>
      <c r="AH412" s="65" t="str">
        <f t="shared" si="553"/>
        <v>Bajo</v>
      </c>
      <c r="AI412" s="5" t="str">
        <f t="shared" si="555"/>
        <v>NO SIGNIFICATIVO</v>
      </c>
      <c r="AJ412" s="5" t="s">
        <v>441</v>
      </c>
      <c r="AK412" s="99" t="s">
        <v>382</v>
      </c>
      <c r="AN412" s="71"/>
    </row>
    <row r="413" spans="1:40" ht="384.75">
      <c r="A413" s="97"/>
      <c r="B413" s="233"/>
      <c r="C413" s="233"/>
      <c r="D413" s="233"/>
      <c r="E413" s="220"/>
      <c r="F413" s="220"/>
      <c r="G413" s="63">
        <v>25</v>
      </c>
      <c r="H413" s="64" t="str">
        <f t="shared" si="547"/>
        <v>Herramientas manuales y de poder en mal estado</v>
      </c>
      <c r="I413" s="64" t="str">
        <f t="shared" si="548"/>
        <v>Golpeado por caída de Herramientas objetos (anulación), Atrapado (Puntos de pellizco y mordida)</v>
      </c>
      <c r="J413" s="64" t="str">
        <f t="shared" si="549"/>
        <v>1er Auxilio, lesion leve, lesion moderada, lesion incapacitante, fatalidad</v>
      </c>
      <c r="K413" s="78">
        <v>2</v>
      </c>
      <c r="L413" s="78" t="s">
        <v>31</v>
      </c>
      <c r="M413" s="115">
        <f t="shared" si="552"/>
        <v>8</v>
      </c>
      <c r="N413" s="65" t="str">
        <f t="shared" si="560"/>
        <v>Alto</v>
      </c>
      <c r="O413" s="66"/>
      <c r="P413" s="5" t="str">
        <f t="shared" si="556"/>
        <v/>
      </c>
      <c r="Q413" s="66"/>
      <c r="R413" s="5" t="str">
        <f t="shared" si="557"/>
        <v/>
      </c>
      <c r="S413" s="67"/>
      <c r="T413" s="5" t="str">
        <f t="shared" si="558"/>
        <v/>
      </c>
      <c r="U413" s="68" t="s">
        <v>427</v>
      </c>
      <c r="V413" s="5">
        <f t="shared" si="561"/>
        <v>0.55000000000000004</v>
      </c>
      <c r="W413" s="5">
        <f t="shared" si="562"/>
        <v>11</v>
      </c>
      <c r="X413" s="5">
        <f t="shared" si="563"/>
        <v>0.55000000000000004</v>
      </c>
      <c r="Y413" s="69" t="s">
        <v>240</v>
      </c>
      <c r="Z413" s="5">
        <f t="shared" si="559"/>
        <v>0.2</v>
      </c>
      <c r="AA413" s="5">
        <f t="shared" si="564"/>
        <v>13</v>
      </c>
      <c r="AB413" s="5">
        <f t="shared" si="565"/>
        <v>0.2</v>
      </c>
      <c r="AC413" s="5">
        <f t="shared" si="550"/>
        <v>18</v>
      </c>
      <c r="AD413" s="5">
        <f t="shared" ref="AD413:AD470" si="567">ROUND(IF(COUNT(P413,R413,T413,V413,Z413)=0,"", IF(  (MAX(P413,R413,T413,V413,Z413)+ (0.5*(SUM(P413,R413,T413,V413,Z413)-MAX(P413,R413,T413,V413,Z413))))&gt;0.951, (1-0.95)*AC413,(1-( (MAX(P413,R413,T413,V413,Z413))+0.5*(SUM(P413,R413,T413,V413,Z413)-MAX(P413,R413,T413,V413,Z413))))*AC413)),0)</f>
        <v>6</v>
      </c>
      <c r="AE413" s="70">
        <f t="shared" si="545"/>
        <v>6</v>
      </c>
      <c r="AF413" s="5" t="str">
        <f t="shared" si="546"/>
        <v>3E</v>
      </c>
      <c r="AG413" s="66">
        <f t="shared" si="554"/>
        <v>20</v>
      </c>
      <c r="AH413" s="65" t="str">
        <f t="shared" si="553"/>
        <v>Bajo</v>
      </c>
      <c r="AI413" s="5" t="str">
        <f t="shared" si="555"/>
        <v>SIGNIFICATIVO</v>
      </c>
      <c r="AJ413" s="5" t="s">
        <v>441</v>
      </c>
      <c r="AK413" s="99" t="s">
        <v>382</v>
      </c>
      <c r="AN413" s="71"/>
    </row>
    <row r="414" spans="1:40" ht="384.75">
      <c r="A414" s="97"/>
      <c r="B414" s="233"/>
      <c r="C414" s="233"/>
      <c r="D414" s="233"/>
      <c r="E414" s="220"/>
      <c r="F414" s="220"/>
      <c r="G414" s="63">
        <v>33</v>
      </c>
      <c r="H414" s="64" t="str">
        <f t="shared" si="547"/>
        <v xml:space="preserve">Vehículo/equipo Motorizado en Movimiento </v>
      </c>
      <c r="I414" s="64" t="str">
        <f t="shared" si="548"/>
        <v>Atropellamiento - Accidente Vehicular</v>
      </c>
      <c r="J414" s="64" t="str">
        <f t="shared" si="549"/>
        <v>1er Auxilio, lesion leve, lesion moderada, lesion incapacitante, fatalidad</v>
      </c>
      <c r="K414" s="78">
        <v>2</v>
      </c>
      <c r="L414" s="78" t="s">
        <v>31</v>
      </c>
      <c r="M414" s="115">
        <f t="shared" si="552"/>
        <v>8</v>
      </c>
      <c r="N414" s="65" t="str">
        <f t="shared" si="560"/>
        <v>Alto</v>
      </c>
      <c r="O414" s="66"/>
      <c r="P414" s="5" t="str">
        <f t="shared" si="556"/>
        <v/>
      </c>
      <c r="Q414" s="66"/>
      <c r="R414" s="5" t="str">
        <f t="shared" si="557"/>
        <v/>
      </c>
      <c r="S414" s="67" t="s">
        <v>355</v>
      </c>
      <c r="T414" s="5">
        <f t="shared" si="558"/>
        <v>0.65</v>
      </c>
      <c r="U414" s="68" t="s">
        <v>427</v>
      </c>
      <c r="V414" s="5">
        <f t="shared" si="561"/>
        <v>0.55000000000000004</v>
      </c>
      <c r="W414" s="5">
        <f t="shared" si="562"/>
        <v>11</v>
      </c>
      <c r="X414" s="5">
        <f t="shared" si="563"/>
        <v>0.55000000000000004</v>
      </c>
      <c r="Y414" s="69" t="s">
        <v>240</v>
      </c>
      <c r="Z414" s="5">
        <f t="shared" si="559"/>
        <v>0.2</v>
      </c>
      <c r="AA414" s="5">
        <f t="shared" si="564"/>
        <v>13</v>
      </c>
      <c r="AB414" s="5">
        <f t="shared" si="565"/>
        <v>0.2</v>
      </c>
      <c r="AC414" s="5">
        <f t="shared" si="550"/>
        <v>18</v>
      </c>
      <c r="AD414" s="5">
        <f t="shared" si="567"/>
        <v>1</v>
      </c>
      <c r="AE414" s="70">
        <f t="shared" si="545"/>
        <v>1</v>
      </c>
      <c r="AF414" s="5" t="str">
        <f t="shared" si="546"/>
        <v>5E</v>
      </c>
      <c r="AG414" s="66">
        <f t="shared" si="554"/>
        <v>25</v>
      </c>
      <c r="AH414" s="65" t="str">
        <f t="shared" si="553"/>
        <v>Bajo</v>
      </c>
      <c r="AI414" s="5" t="str">
        <f t="shared" si="555"/>
        <v>SIGNIFICATIVO</v>
      </c>
      <c r="AJ414" s="5" t="s">
        <v>441</v>
      </c>
      <c r="AK414" s="99" t="s">
        <v>382</v>
      </c>
      <c r="AN414" s="71"/>
    </row>
    <row r="415" spans="1:40" ht="384.75">
      <c r="A415" s="97"/>
      <c r="B415" s="233"/>
      <c r="C415" s="233"/>
      <c r="D415" s="233"/>
      <c r="E415" s="220"/>
      <c r="F415" s="220"/>
      <c r="G415" s="63">
        <v>32</v>
      </c>
      <c r="H415" s="64" t="str">
        <f t="shared" si="547"/>
        <v>Trabajos en altura (Encima de 1.80 metros)</v>
      </c>
      <c r="I415" s="64" t="str">
        <f t="shared" si="548"/>
        <v>Caída a distinto nivel</v>
      </c>
      <c r="J415" s="64" t="str">
        <f t="shared" si="549"/>
        <v>1er Auxilio, lesion leve, lesion moderada, lesion incapacitante, fatalidad</v>
      </c>
      <c r="K415" s="78">
        <v>2</v>
      </c>
      <c r="L415" s="78" t="s">
        <v>31</v>
      </c>
      <c r="M415" s="115">
        <f t="shared" si="552"/>
        <v>8</v>
      </c>
      <c r="N415" s="65" t="str">
        <f t="shared" si="560"/>
        <v>Alto</v>
      </c>
      <c r="O415" s="66"/>
      <c r="P415" s="5" t="str">
        <f t="shared" si="556"/>
        <v/>
      </c>
      <c r="Q415" s="66"/>
      <c r="R415" s="5" t="str">
        <f t="shared" si="557"/>
        <v/>
      </c>
      <c r="S415" s="116" t="s">
        <v>385</v>
      </c>
      <c r="T415" s="5">
        <f t="shared" si="558"/>
        <v>0.65</v>
      </c>
      <c r="U415" s="68" t="s">
        <v>427</v>
      </c>
      <c r="V415" s="5">
        <f t="shared" si="561"/>
        <v>0.55000000000000004</v>
      </c>
      <c r="W415" s="5">
        <f t="shared" si="562"/>
        <v>11</v>
      </c>
      <c r="X415" s="5">
        <f t="shared" si="563"/>
        <v>0.55000000000000004</v>
      </c>
      <c r="Y415" s="69" t="s">
        <v>240</v>
      </c>
      <c r="Z415" s="5">
        <f t="shared" si="559"/>
        <v>0.2</v>
      </c>
      <c r="AA415" s="5">
        <f t="shared" si="564"/>
        <v>13</v>
      </c>
      <c r="AB415" s="5">
        <f t="shared" si="565"/>
        <v>0.2</v>
      </c>
      <c r="AC415" s="5">
        <f t="shared" si="550"/>
        <v>18</v>
      </c>
      <c r="AD415" s="5">
        <f t="shared" si="567"/>
        <v>1</v>
      </c>
      <c r="AE415" s="70">
        <f t="shared" si="545"/>
        <v>1</v>
      </c>
      <c r="AF415" s="5" t="str">
        <f t="shared" si="546"/>
        <v>5E</v>
      </c>
      <c r="AG415" s="66">
        <f t="shared" si="554"/>
        <v>25</v>
      </c>
      <c r="AH415" s="65" t="str">
        <f t="shared" si="553"/>
        <v>Bajo</v>
      </c>
      <c r="AI415" s="5" t="str">
        <f t="shared" si="555"/>
        <v>SIGNIFICATIVO</v>
      </c>
      <c r="AJ415" s="5" t="s">
        <v>441</v>
      </c>
      <c r="AK415" s="99" t="s">
        <v>382</v>
      </c>
      <c r="AN415" s="71"/>
    </row>
    <row r="416" spans="1:40" ht="384.75">
      <c r="A416" s="97"/>
      <c r="B416" s="233"/>
      <c r="C416" s="233"/>
      <c r="D416" s="233"/>
      <c r="E416" s="220"/>
      <c r="F416" s="220"/>
      <c r="G416" s="63">
        <v>50</v>
      </c>
      <c r="H416" s="64" t="str">
        <f t="shared" si="547"/>
        <v>Equipos o instalaciones eléctricas energizadas</v>
      </c>
      <c r="I416" s="64" t="str">
        <f t="shared" si="548"/>
        <v>Contacto directo / indirecto / inducción con energía eléctrica</v>
      </c>
      <c r="J416" s="64" t="str">
        <f t="shared" si="549"/>
        <v>1er Auxilio, lesion leve, lesion moderada, posible enfermedad ocupacional, fatalidad</v>
      </c>
      <c r="K416" s="78">
        <v>2</v>
      </c>
      <c r="L416" s="78" t="s">
        <v>31</v>
      </c>
      <c r="M416" s="115">
        <f t="shared" si="552"/>
        <v>8</v>
      </c>
      <c r="N416" s="65" t="str">
        <f t="shared" si="560"/>
        <v>Alto</v>
      </c>
      <c r="O416" s="66"/>
      <c r="P416" s="5" t="str">
        <f t="shared" si="556"/>
        <v/>
      </c>
      <c r="Q416" s="66"/>
      <c r="R416" s="5" t="str">
        <f t="shared" si="557"/>
        <v/>
      </c>
      <c r="S416" s="67" t="s">
        <v>360</v>
      </c>
      <c r="T416" s="5">
        <f t="shared" si="558"/>
        <v>0.65</v>
      </c>
      <c r="U416" s="68" t="s">
        <v>427</v>
      </c>
      <c r="V416" s="5">
        <f t="shared" si="561"/>
        <v>0.55000000000000004</v>
      </c>
      <c r="W416" s="5">
        <f t="shared" si="562"/>
        <v>11</v>
      </c>
      <c r="X416" s="5">
        <f t="shared" si="563"/>
        <v>0.55000000000000004</v>
      </c>
      <c r="Y416" s="69" t="s">
        <v>240</v>
      </c>
      <c r="Z416" s="5">
        <f t="shared" si="559"/>
        <v>0.2</v>
      </c>
      <c r="AA416" s="5">
        <f t="shared" si="564"/>
        <v>13</v>
      </c>
      <c r="AB416" s="5">
        <f t="shared" si="565"/>
        <v>0.2</v>
      </c>
      <c r="AC416" s="5">
        <f t="shared" si="550"/>
        <v>18</v>
      </c>
      <c r="AD416" s="5">
        <f t="shared" si="567"/>
        <v>1</v>
      </c>
      <c r="AE416" s="70">
        <f t="shared" si="545"/>
        <v>1</v>
      </c>
      <c r="AF416" s="5" t="str">
        <f t="shared" si="546"/>
        <v>5E</v>
      </c>
      <c r="AG416" s="66">
        <f t="shared" si="554"/>
        <v>25</v>
      </c>
      <c r="AH416" s="65" t="str">
        <f t="shared" si="553"/>
        <v>Bajo</v>
      </c>
      <c r="AI416" s="5" t="str">
        <f t="shared" si="555"/>
        <v>SIGNIFICATIVO</v>
      </c>
      <c r="AJ416" s="5" t="s">
        <v>441</v>
      </c>
      <c r="AK416" s="99" t="s">
        <v>382</v>
      </c>
      <c r="AN416" s="71"/>
    </row>
    <row r="417" spans="1:40" ht="384.75">
      <c r="A417" s="97"/>
      <c r="B417" s="233"/>
      <c r="C417" s="233"/>
      <c r="D417" s="233"/>
      <c r="E417" s="220"/>
      <c r="F417" s="220"/>
      <c r="G417" s="63">
        <v>22</v>
      </c>
      <c r="H417" s="64" t="str">
        <f t="shared" si="547"/>
        <v>Carga suspendida</v>
      </c>
      <c r="I417" s="64" t="str">
        <f t="shared" si="548"/>
        <v>Golpeado por caída de carga</v>
      </c>
      <c r="J417" s="64" t="str">
        <f t="shared" si="549"/>
        <v>1er Auxilio, lesion leve, lesion moderada, lesion incapacitante, fatalidad</v>
      </c>
      <c r="K417" s="78">
        <v>2</v>
      </c>
      <c r="L417" s="78" t="s">
        <v>31</v>
      </c>
      <c r="M417" s="115">
        <f t="shared" si="552"/>
        <v>8</v>
      </c>
      <c r="N417" s="65" t="str">
        <f t="shared" si="560"/>
        <v>Alto</v>
      </c>
      <c r="O417" s="66"/>
      <c r="P417" s="5" t="str">
        <f t="shared" si="556"/>
        <v/>
      </c>
      <c r="Q417" s="66"/>
      <c r="R417" s="5" t="str">
        <f t="shared" si="557"/>
        <v/>
      </c>
      <c r="S417" s="67" t="s">
        <v>305</v>
      </c>
      <c r="T417" s="5">
        <f t="shared" si="558"/>
        <v>0.65</v>
      </c>
      <c r="U417" s="68" t="s">
        <v>427</v>
      </c>
      <c r="V417" s="5">
        <f t="shared" si="561"/>
        <v>0.55000000000000004</v>
      </c>
      <c r="W417" s="5">
        <f t="shared" si="562"/>
        <v>11</v>
      </c>
      <c r="X417" s="5">
        <f t="shared" si="563"/>
        <v>0.55000000000000004</v>
      </c>
      <c r="Y417" s="69" t="s">
        <v>240</v>
      </c>
      <c r="Z417" s="5">
        <f t="shared" si="559"/>
        <v>0.2</v>
      </c>
      <c r="AA417" s="5">
        <f t="shared" si="564"/>
        <v>13</v>
      </c>
      <c r="AB417" s="5">
        <f t="shared" si="565"/>
        <v>0.2</v>
      </c>
      <c r="AC417" s="5">
        <f t="shared" si="550"/>
        <v>18</v>
      </c>
      <c r="AD417" s="5">
        <f t="shared" si="567"/>
        <v>1</v>
      </c>
      <c r="AE417" s="70">
        <f t="shared" si="545"/>
        <v>1</v>
      </c>
      <c r="AF417" s="5" t="str">
        <f t="shared" si="546"/>
        <v>5E</v>
      </c>
      <c r="AG417" s="66">
        <f t="shared" si="554"/>
        <v>25</v>
      </c>
      <c r="AH417" s="65" t="str">
        <f t="shared" si="553"/>
        <v>Bajo</v>
      </c>
      <c r="AI417" s="5" t="str">
        <f t="shared" si="555"/>
        <v>SIGNIFICATIVO</v>
      </c>
      <c r="AJ417" s="5" t="s">
        <v>441</v>
      </c>
      <c r="AK417" s="99" t="s">
        <v>382</v>
      </c>
      <c r="AN417" s="71"/>
    </row>
    <row r="418" spans="1:40" ht="356.25">
      <c r="A418" s="97"/>
      <c r="B418" s="233"/>
      <c r="C418" s="233"/>
      <c r="D418" s="233"/>
      <c r="E418" s="220" t="s">
        <v>320</v>
      </c>
      <c r="F418" s="220" t="s">
        <v>263</v>
      </c>
      <c r="G418" s="63">
        <v>10</v>
      </c>
      <c r="H418" s="64" t="str">
        <f t="shared" si="547"/>
        <v>Vapores/gases/humos/Neblina</v>
      </c>
      <c r="I418" s="64" t="str">
        <f t="shared" si="548"/>
        <v>Inhalación de sustancias o agentes dañinos</v>
      </c>
      <c r="J418" s="64" t="str">
        <f t="shared" si="549"/>
        <v>1er Auxilio, fatalidad, posible enfermedad no ocupacional, posible enfermedad ocupacional</v>
      </c>
      <c r="K418" s="78">
        <v>2</v>
      </c>
      <c r="L418" s="78" t="s">
        <v>31</v>
      </c>
      <c r="M418" s="115">
        <f t="shared" si="552"/>
        <v>8</v>
      </c>
      <c r="N418" s="65" t="str">
        <f t="shared" si="560"/>
        <v>Alto</v>
      </c>
      <c r="O418" s="66"/>
      <c r="P418" s="5" t="str">
        <f t="shared" si="556"/>
        <v/>
      </c>
      <c r="Q418" s="66"/>
      <c r="R418" s="5" t="str">
        <f t="shared" si="557"/>
        <v/>
      </c>
      <c r="S418" s="67" t="s">
        <v>322</v>
      </c>
      <c r="T418" s="5">
        <f t="shared" si="558"/>
        <v>0.65</v>
      </c>
      <c r="U418" s="68" t="s">
        <v>416</v>
      </c>
      <c r="V418" s="5">
        <f t="shared" si="561"/>
        <v>0.55000000000000004</v>
      </c>
      <c r="W418" s="5">
        <f t="shared" si="562"/>
        <v>11</v>
      </c>
      <c r="X418" s="5">
        <f t="shared" si="563"/>
        <v>0.55000000000000004</v>
      </c>
      <c r="Y418" s="69" t="s">
        <v>240</v>
      </c>
      <c r="Z418" s="5">
        <f t="shared" si="559"/>
        <v>0.2</v>
      </c>
      <c r="AA418" s="5">
        <f t="shared" si="564"/>
        <v>13</v>
      </c>
      <c r="AB418" s="5">
        <f t="shared" si="565"/>
        <v>0.2</v>
      </c>
      <c r="AC418" s="5">
        <f t="shared" si="550"/>
        <v>18</v>
      </c>
      <c r="AD418" s="5">
        <f t="shared" si="567"/>
        <v>1</v>
      </c>
      <c r="AE418" s="70">
        <f t="shared" si="545"/>
        <v>1</v>
      </c>
      <c r="AF418" s="5" t="str">
        <f t="shared" si="546"/>
        <v>5E</v>
      </c>
      <c r="AG418" s="66">
        <f t="shared" si="554"/>
        <v>25</v>
      </c>
      <c r="AH418" s="65" t="str">
        <f t="shared" si="553"/>
        <v>Bajo</v>
      </c>
      <c r="AI418" s="5" t="str">
        <f t="shared" si="555"/>
        <v>SIGNIFICATIVO</v>
      </c>
      <c r="AJ418" s="5" t="s">
        <v>441</v>
      </c>
      <c r="AK418" s="99" t="s">
        <v>382</v>
      </c>
      <c r="AN418" s="71"/>
    </row>
    <row r="419" spans="1:40" ht="327.75">
      <c r="A419" s="97"/>
      <c r="B419" s="233"/>
      <c r="C419" s="233"/>
      <c r="D419" s="233"/>
      <c r="E419" s="220"/>
      <c r="F419" s="220"/>
      <c r="G419" s="63">
        <v>41</v>
      </c>
      <c r="H419" s="64" t="str">
        <f t="shared" si="547"/>
        <v>Rocas inestables / talud inestable</v>
      </c>
      <c r="I419" s="64" t="str">
        <f t="shared" si="548"/>
        <v>Caída de rocas; derrumbes, desplomes</v>
      </c>
      <c r="J419" s="64" t="str">
        <f t="shared" si="549"/>
        <v>1er Auxilio, lesion leve, lesion moderada, lesion incapacitante, fatalidad</v>
      </c>
      <c r="K419" s="78">
        <v>2</v>
      </c>
      <c r="L419" s="78" t="s">
        <v>38</v>
      </c>
      <c r="M419" s="115">
        <f t="shared" si="552"/>
        <v>5</v>
      </c>
      <c r="N419" s="65" t="str">
        <f t="shared" si="560"/>
        <v>Alto</v>
      </c>
      <c r="O419" s="66"/>
      <c r="P419" s="5" t="str">
        <f t="shared" si="556"/>
        <v/>
      </c>
      <c r="Q419" s="66"/>
      <c r="R419" s="5" t="str">
        <f t="shared" si="557"/>
        <v/>
      </c>
      <c r="S419" s="67" t="s">
        <v>339</v>
      </c>
      <c r="T419" s="5">
        <f t="shared" si="558"/>
        <v>0.65</v>
      </c>
      <c r="U419" s="68" t="s">
        <v>417</v>
      </c>
      <c r="V419" s="5">
        <f t="shared" si="561"/>
        <v>0.55000000000000004</v>
      </c>
      <c r="W419" s="5">
        <f t="shared" si="562"/>
        <v>11</v>
      </c>
      <c r="X419" s="5">
        <f t="shared" si="563"/>
        <v>0.55000000000000004</v>
      </c>
      <c r="Y419" s="69" t="s">
        <v>240</v>
      </c>
      <c r="Z419" s="5">
        <f t="shared" si="559"/>
        <v>0.2</v>
      </c>
      <c r="AA419" s="5">
        <f t="shared" si="564"/>
        <v>13</v>
      </c>
      <c r="AB419" s="5">
        <f t="shared" si="565"/>
        <v>0.2</v>
      </c>
      <c r="AC419" s="5">
        <f t="shared" si="550"/>
        <v>21</v>
      </c>
      <c r="AD419" s="5">
        <f t="shared" si="567"/>
        <v>1</v>
      </c>
      <c r="AE419" s="70">
        <f t="shared" si="545"/>
        <v>1</v>
      </c>
      <c r="AF419" s="5" t="str">
        <f t="shared" si="546"/>
        <v>5E</v>
      </c>
      <c r="AG419" s="66">
        <f t="shared" si="554"/>
        <v>25</v>
      </c>
      <c r="AH419" s="65" t="str">
        <f t="shared" si="553"/>
        <v>Bajo</v>
      </c>
      <c r="AI419" s="5" t="str">
        <f t="shared" si="555"/>
        <v>SIGNIFICATIVO</v>
      </c>
      <c r="AJ419" s="5" t="s">
        <v>441</v>
      </c>
      <c r="AK419" s="99" t="s">
        <v>382</v>
      </c>
      <c r="AN419" s="71"/>
    </row>
    <row r="420" spans="1:40" ht="299.25">
      <c r="A420" s="97"/>
      <c r="B420" s="233"/>
      <c r="C420" s="233"/>
      <c r="D420" s="233"/>
      <c r="E420" s="220"/>
      <c r="F420" s="220"/>
      <c r="G420" s="63">
        <v>39</v>
      </c>
      <c r="H420" s="64" t="str">
        <f t="shared" si="547"/>
        <v>Orden y limpieza deficiente/Desorden</v>
      </c>
      <c r="I420" s="64" t="str">
        <f t="shared" si="548"/>
        <v>Caída al mismo nivel</v>
      </c>
      <c r="J420" s="64" t="str">
        <f t="shared" si="549"/>
        <v>1er Auxilio, lesion leve, lesion moderada.</v>
      </c>
      <c r="K420" s="78">
        <v>3</v>
      </c>
      <c r="L420" s="78" t="s">
        <v>31</v>
      </c>
      <c r="M420" s="78">
        <f t="shared" si="552"/>
        <v>13</v>
      </c>
      <c r="N420" s="65" t="str">
        <f t="shared" si="560"/>
        <v>Medio</v>
      </c>
      <c r="O420" s="66"/>
      <c r="P420" s="5" t="str">
        <f t="shared" si="556"/>
        <v/>
      </c>
      <c r="Q420" s="66"/>
      <c r="R420" s="5" t="str">
        <f t="shared" si="557"/>
        <v/>
      </c>
      <c r="S420" s="67"/>
      <c r="T420" s="5" t="str">
        <f t="shared" si="558"/>
        <v/>
      </c>
      <c r="U420" s="68" t="s">
        <v>418</v>
      </c>
      <c r="V420" s="5">
        <f t="shared" si="561"/>
        <v>0.55000000000000004</v>
      </c>
      <c r="W420" s="5">
        <f t="shared" si="562"/>
        <v>11</v>
      </c>
      <c r="X420" s="5">
        <f t="shared" si="563"/>
        <v>0.55000000000000004</v>
      </c>
      <c r="Y420" s="69" t="s">
        <v>240</v>
      </c>
      <c r="Z420" s="5">
        <f t="shared" si="559"/>
        <v>0.2</v>
      </c>
      <c r="AA420" s="5">
        <f t="shared" si="564"/>
        <v>13</v>
      </c>
      <c r="AB420" s="5">
        <f t="shared" si="565"/>
        <v>0.2</v>
      </c>
      <c r="AC420" s="5">
        <f t="shared" si="550"/>
        <v>13</v>
      </c>
      <c r="AD420" s="5">
        <f t="shared" si="567"/>
        <v>5</v>
      </c>
      <c r="AE420" s="70">
        <f t="shared" ref="AE420:AE483" si="568">IF(AD420="","",IF(AD420&lt;1,1,AD420))</f>
        <v>5</v>
      </c>
      <c r="AF420" s="5" t="str">
        <f t="shared" ref="AF420:AF483" si="569">IF(IFERROR(AE420,"")="","",VLOOKUP(AE420,$AZ$3:$BA$27,2,FALSE))</f>
        <v>4D</v>
      </c>
      <c r="AG420" s="66">
        <f t="shared" si="554"/>
        <v>21</v>
      </c>
      <c r="AH420" s="65" t="str">
        <f t="shared" si="553"/>
        <v>Bajo</v>
      </c>
      <c r="AI420" s="5" t="str">
        <f t="shared" si="555"/>
        <v>NO SIGNIFICATIVO</v>
      </c>
      <c r="AJ420" s="5" t="s">
        <v>441</v>
      </c>
      <c r="AK420" s="99" t="s">
        <v>382</v>
      </c>
      <c r="AN420" s="71"/>
    </row>
    <row r="421" spans="1:40" ht="384.75">
      <c r="A421" s="97"/>
      <c r="B421" s="233"/>
      <c r="C421" s="233"/>
      <c r="D421" s="233"/>
      <c r="E421" s="220"/>
      <c r="F421" s="220"/>
      <c r="G421" s="63">
        <v>8</v>
      </c>
      <c r="H421" s="64" t="str">
        <f t="shared" si="547"/>
        <v>Polvo /Material Particulado)</v>
      </c>
      <c r="I421" s="64" t="str">
        <f t="shared" si="548"/>
        <v>Inhalación de Polvo /Material Particulado), Contacto de la Vista con sustancias o agentes dañinos.</v>
      </c>
      <c r="J421" s="64" t="str">
        <f t="shared" si="549"/>
        <v>1er Auxilio, lesion leve, lesion moderada, posible enfermedad no ocupacional, posible enfermedad ocupacional</v>
      </c>
      <c r="K421" s="78">
        <v>3</v>
      </c>
      <c r="L421" s="78" t="s">
        <v>31</v>
      </c>
      <c r="M421" s="78">
        <f t="shared" si="552"/>
        <v>13</v>
      </c>
      <c r="N421" s="65" t="str">
        <f t="shared" si="560"/>
        <v>Medio</v>
      </c>
      <c r="O421" s="66"/>
      <c r="P421" s="5" t="str">
        <f t="shared" si="556"/>
        <v/>
      </c>
      <c r="Q421" s="66"/>
      <c r="R421" s="5" t="str">
        <f t="shared" si="557"/>
        <v/>
      </c>
      <c r="S421" s="67" t="s">
        <v>350</v>
      </c>
      <c r="T421" s="5">
        <f t="shared" si="558"/>
        <v>0.65</v>
      </c>
      <c r="U421" s="68" t="s">
        <v>396</v>
      </c>
      <c r="V421" s="5">
        <f t="shared" si="561"/>
        <v>0.55000000000000004</v>
      </c>
      <c r="W421" s="5">
        <f t="shared" si="562"/>
        <v>11</v>
      </c>
      <c r="X421" s="5">
        <f t="shared" si="563"/>
        <v>0.55000000000000004</v>
      </c>
      <c r="Y421" s="69" t="s">
        <v>240</v>
      </c>
      <c r="Z421" s="5">
        <f t="shared" si="559"/>
        <v>0.2</v>
      </c>
      <c r="AA421" s="5">
        <f t="shared" si="564"/>
        <v>13</v>
      </c>
      <c r="AB421" s="5">
        <f t="shared" si="565"/>
        <v>0.2</v>
      </c>
      <c r="AC421" s="5">
        <f t="shared" si="550"/>
        <v>13</v>
      </c>
      <c r="AD421" s="5">
        <f t="shared" si="567"/>
        <v>1</v>
      </c>
      <c r="AE421" s="70">
        <f t="shared" si="568"/>
        <v>1</v>
      </c>
      <c r="AF421" s="5" t="str">
        <f t="shared" si="569"/>
        <v>5E</v>
      </c>
      <c r="AG421" s="66">
        <f t="shared" si="554"/>
        <v>25</v>
      </c>
      <c r="AH421" s="65" t="str">
        <f t="shared" si="553"/>
        <v>Bajo</v>
      </c>
      <c r="AI421" s="5" t="str">
        <f t="shared" si="555"/>
        <v>NO SIGNIFICATIVO</v>
      </c>
      <c r="AJ421" s="5" t="s">
        <v>441</v>
      </c>
      <c r="AK421" s="99" t="s">
        <v>382</v>
      </c>
      <c r="AN421" s="71"/>
    </row>
    <row r="422" spans="1:40" ht="228">
      <c r="A422" s="97"/>
      <c r="B422" s="233"/>
      <c r="C422" s="233"/>
      <c r="D422" s="233"/>
      <c r="E422" s="220"/>
      <c r="F422" s="220"/>
      <c r="G422" s="63">
        <v>25</v>
      </c>
      <c r="H422" s="64" t="str">
        <f t="shared" si="547"/>
        <v>Herramientas manuales y de poder en mal estado</v>
      </c>
      <c r="I422" s="64" t="str">
        <f t="shared" si="548"/>
        <v>Golpeado por caída de Herramientas objetos (anulación), Atrapado (Puntos de pellizco y mordida)</v>
      </c>
      <c r="J422" s="64" t="str">
        <f t="shared" si="549"/>
        <v>1er Auxilio, lesion leve, lesion moderada, lesion incapacitante, fatalidad</v>
      </c>
      <c r="K422" s="78">
        <v>2</v>
      </c>
      <c r="L422" s="78" t="s">
        <v>31</v>
      </c>
      <c r="M422" s="115">
        <f t="shared" si="552"/>
        <v>8</v>
      </c>
      <c r="N422" s="65" t="str">
        <f t="shared" si="560"/>
        <v>Alto</v>
      </c>
      <c r="O422" s="66"/>
      <c r="P422" s="5" t="str">
        <f t="shared" si="556"/>
        <v/>
      </c>
      <c r="Q422" s="66"/>
      <c r="R422" s="5" t="str">
        <f t="shared" si="557"/>
        <v/>
      </c>
      <c r="S422" s="67"/>
      <c r="T422" s="5" t="str">
        <f t="shared" si="558"/>
        <v/>
      </c>
      <c r="U422" s="68" t="s">
        <v>428</v>
      </c>
      <c r="V422" s="5">
        <f t="shared" si="561"/>
        <v>0.55000000000000004</v>
      </c>
      <c r="W422" s="5">
        <f t="shared" si="562"/>
        <v>6</v>
      </c>
      <c r="X422" s="5">
        <f t="shared" si="563"/>
        <v>0.55000000000000004</v>
      </c>
      <c r="Y422" s="69" t="s">
        <v>240</v>
      </c>
      <c r="Z422" s="5">
        <f t="shared" si="559"/>
        <v>0.2</v>
      </c>
      <c r="AA422" s="5">
        <f t="shared" si="564"/>
        <v>13</v>
      </c>
      <c r="AB422" s="5">
        <f t="shared" si="565"/>
        <v>0.2</v>
      </c>
      <c r="AC422" s="5">
        <f t="shared" si="550"/>
        <v>18</v>
      </c>
      <c r="AD422" s="5">
        <f t="shared" si="567"/>
        <v>6</v>
      </c>
      <c r="AE422" s="70">
        <f t="shared" si="568"/>
        <v>6</v>
      </c>
      <c r="AF422" s="5" t="str">
        <f t="shared" si="569"/>
        <v>3E</v>
      </c>
      <c r="AG422" s="66">
        <f t="shared" si="554"/>
        <v>20</v>
      </c>
      <c r="AH422" s="65" t="str">
        <f t="shared" si="553"/>
        <v>Bajo</v>
      </c>
      <c r="AI422" s="5" t="str">
        <f t="shared" si="555"/>
        <v>SIGNIFICATIVO</v>
      </c>
      <c r="AJ422" s="5" t="s">
        <v>441</v>
      </c>
      <c r="AK422" s="99" t="s">
        <v>382</v>
      </c>
      <c r="AN422" s="71"/>
    </row>
    <row r="423" spans="1:40" ht="313.5">
      <c r="A423" s="97"/>
      <c r="B423" s="233"/>
      <c r="C423" s="233"/>
      <c r="D423" s="233"/>
      <c r="E423" s="220"/>
      <c r="F423" s="220"/>
      <c r="G423" s="63">
        <v>33</v>
      </c>
      <c r="H423" s="64" t="str">
        <f t="shared" si="547"/>
        <v xml:space="preserve">Vehículo/equipo Motorizado en Movimiento </v>
      </c>
      <c r="I423" s="64" t="str">
        <f t="shared" si="548"/>
        <v>Atropellamiento - Accidente Vehicular</v>
      </c>
      <c r="J423" s="64" t="str">
        <f t="shared" si="549"/>
        <v>1er Auxilio, lesion leve, lesion moderada, lesion incapacitante, fatalidad</v>
      </c>
      <c r="K423" s="78">
        <v>2</v>
      </c>
      <c r="L423" s="78" t="s">
        <v>31</v>
      </c>
      <c r="M423" s="115">
        <f t="shared" si="552"/>
        <v>8</v>
      </c>
      <c r="N423" s="65" t="str">
        <f t="shared" si="560"/>
        <v>Alto</v>
      </c>
      <c r="O423" s="66"/>
      <c r="P423" s="5" t="str">
        <f t="shared" si="556"/>
        <v/>
      </c>
      <c r="Q423" s="66"/>
      <c r="R423" s="5" t="str">
        <f t="shared" si="557"/>
        <v/>
      </c>
      <c r="S423" s="67" t="s">
        <v>355</v>
      </c>
      <c r="T423" s="5">
        <f t="shared" si="558"/>
        <v>0.65</v>
      </c>
      <c r="U423" s="68" t="s">
        <v>420</v>
      </c>
      <c r="V423" s="5">
        <f t="shared" si="561"/>
        <v>0.55000000000000004</v>
      </c>
      <c r="W423" s="5">
        <f t="shared" si="562"/>
        <v>11</v>
      </c>
      <c r="X423" s="5">
        <f t="shared" si="563"/>
        <v>0.55000000000000004</v>
      </c>
      <c r="Y423" s="69" t="s">
        <v>240</v>
      </c>
      <c r="Z423" s="5">
        <f t="shared" si="559"/>
        <v>0.2</v>
      </c>
      <c r="AA423" s="5">
        <f t="shared" si="564"/>
        <v>13</v>
      </c>
      <c r="AB423" s="5">
        <f t="shared" si="565"/>
        <v>0.2</v>
      </c>
      <c r="AC423" s="5">
        <f t="shared" si="550"/>
        <v>18</v>
      </c>
      <c r="AD423" s="5">
        <f t="shared" si="567"/>
        <v>1</v>
      </c>
      <c r="AE423" s="70">
        <f t="shared" si="568"/>
        <v>1</v>
      </c>
      <c r="AF423" s="5" t="str">
        <f t="shared" si="569"/>
        <v>5E</v>
      </c>
      <c r="AG423" s="66">
        <f t="shared" si="554"/>
        <v>25</v>
      </c>
      <c r="AH423" s="65" t="str">
        <f t="shared" si="553"/>
        <v>Bajo</v>
      </c>
      <c r="AI423" s="5" t="str">
        <f t="shared" si="555"/>
        <v>SIGNIFICATIVO</v>
      </c>
      <c r="AJ423" s="5" t="s">
        <v>441</v>
      </c>
      <c r="AK423" s="99" t="s">
        <v>382</v>
      </c>
      <c r="AN423" s="71"/>
    </row>
    <row r="424" spans="1:40" ht="313.5">
      <c r="A424" s="97"/>
      <c r="B424" s="233"/>
      <c r="C424" s="233"/>
      <c r="D424" s="233"/>
      <c r="E424" s="220"/>
      <c r="F424" s="220"/>
      <c r="G424" s="63">
        <v>32</v>
      </c>
      <c r="H424" s="64" t="str">
        <f t="shared" si="547"/>
        <v>Trabajos en altura (Encima de 1.80 metros)</v>
      </c>
      <c r="I424" s="64" t="str">
        <f t="shared" si="548"/>
        <v>Caída a distinto nivel</v>
      </c>
      <c r="J424" s="64" t="str">
        <f t="shared" si="549"/>
        <v>1er Auxilio, lesion leve, lesion moderada, lesion incapacitante, fatalidad</v>
      </c>
      <c r="K424" s="78">
        <v>2</v>
      </c>
      <c r="L424" s="78" t="s">
        <v>31</v>
      </c>
      <c r="M424" s="115">
        <f t="shared" si="552"/>
        <v>8</v>
      </c>
      <c r="N424" s="65" t="str">
        <f t="shared" si="560"/>
        <v>Alto</v>
      </c>
      <c r="O424" s="66"/>
      <c r="P424" s="5" t="str">
        <f t="shared" si="556"/>
        <v/>
      </c>
      <c r="Q424" s="66"/>
      <c r="R424" s="5" t="str">
        <f t="shared" si="557"/>
        <v/>
      </c>
      <c r="S424" s="116" t="s">
        <v>385</v>
      </c>
      <c r="T424" s="5">
        <f t="shared" si="558"/>
        <v>0.65</v>
      </c>
      <c r="U424" s="68" t="s">
        <v>419</v>
      </c>
      <c r="V424" s="5">
        <f t="shared" si="561"/>
        <v>0.55000000000000004</v>
      </c>
      <c r="W424" s="5">
        <f t="shared" si="562"/>
        <v>11</v>
      </c>
      <c r="X424" s="5">
        <f t="shared" si="563"/>
        <v>0.55000000000000004</v>
      </c>
      <c r="Y424" s="69" t="s">
        <v>307</v>
      </c>
      <c r="Z424" s="5">
        <f t="shared" si="559"/>
        <v>0.2</v>
      </c>
      <c r="AA424" s="5">
        <f t="shared" si="564"/>
        <v>12</v>
      </c>
      <c r="AB424" s="5">
        <f t="shared" si="565"/>
        <v>0.2</v>
      </c>
      <c r="AC424" s="5">
        <f t="shared" si="550"/>
        <v>18</v>
      </c>
      <c r="AD424" s="5">
        <f t="shared" si="567"/>
        <v>1</v>
      </c>
      <c r="AE424" s="70">
        <f t="shared" si="568"/>
        <v>1</v>
      </c>
      <c r="AF424" s="5" t="str">
        <f t="shared" si="569"/>
        <v>5E</v>
      </c>
      <c r="AG424" s="66">
        <f t="shared" si="554"/>
        <v>25</v>
      </c>
      <c r="AH424" s="65" t="str">
        <f t="shared" si="553"/>
        <v>Bajo</v>
      </c>
      <c r="AI424" s="5" t="str">
        <f t="shared" si="555"/>
        <v>SIGNIFICATIVO</v>
      </c>
      <c r="AJ424" s="5" t="s">
        <v>441</v>
      </c>
      <c r="AK424" s="99" t="s">
        <v>382</v>
      </c>
      <c r="AN424" s="71"/>
    </row>
    <row r="425" spans="1:40" ht="384.75">
      <c r="A425" s="97"/>
      <c r="B425" s="233"/>
      <c r="C425" s="233"/>
      <c r="D425" s="233"/>
      <c r="E425" s="220" t="s">
        <v>320</v>
      </c>
      <c r="F425" s="220" t="s">
        <v>264</v>
      </c>
      <c r="G425" s="63">
        <v>10</v>
      </c>
      <c r="H425" s="64" t="str">
        <f t="shared" si="547"/>
        <v>Vapores/gases/humos/Neblina</v>
      </c>
      <c r="I425" s="64" t="str">
        <f t="shared" si="548"/>
        <v>Inhalación de sustancias o agentes dañinos</v>
      </c>
      <c r="J425" s="64" t="str">
        <f t="shared" si="549"/>
        <v>1er Auxilio, fatalidad, posible enfermedad no ocupacional, posible enfermedad ocupacional</v>
      </c>
      <c r="K425" s="78">
        <v>2</v>
      </c>
      <c r="L425" s="78" t="s">
        <v>31</v>
      </c>
      <c r="M425" s="115">
        <f t="shared" si="552"/>
        <v>8</v>
      </c>
      <c r="N425" s="65" t="str">
        <f t="shared" si="560"/>
        <v>Alto</v>
      </c>
      <c r="O425" s="66"/>
      <c r="P425" s="5" t="str">
        <f t="shared" si="556"/>
        <v/>
      </c>
      <c r="Q425" s="66"/>
      <c r="R425" s="5" t="str">
        <f t="shared" si="557"/>
        <v/>
      </c>
      <c r="S425" s="67" t="s">
        <v>322</v>
      </c>
      <c r="T425" s="5">
        <f t="shared" si="558"/>
        <v>0.65</v>
      </c>
      <c r="U425" s="68" t="s">
        <v>429</v>
      </c>
      <c r="V425" s="5">
        <f t="shared" si="561"/>
        <v>0.55000000000000004</v>
      </c>
      <c r="W425" s="5">
        <f t="shared" si="562"/>
        <v>11</v>
      </c>
      <c r="X425" s="5">
        <f t="shared" si="563"/>
        <v>0.55000000000000004</v>
      </c>
      <c r="Y425" s="69" t="s">
        <v>344</v>
      </c>
      <c r="Z425" s="5">
        <f t="shared" si="559"/>
        <v>0.2</v>
      </c>
      <c r="AA425" s="5">
        <f t="shared" si="564"/>
        <v>13</v>
      </c>
      <c r="AB425" s="5">
        <f t="shared" si="565"/>
        <v>0.2</v>
      </c>
      <c r="AC425" s="5">
        <f t="shared" si="550"/>
        <v>18</v>
      </c>
      <c r="AD425" s="5">
        <f t="shared" si="567"/>
        <v>1</v>
      </c>
      <c r="AE425" s="70">
        <f t="shared" si="568"/>
        <v>1</v>
      </c>
      <c r="AF425" s="5" t="str">
        <f t="shared" si="569"/>
        <v>5E</v>
      </c>
      <c r="AG425" s="66">
        <f t="shared" si="554"/>
        <v>25</v>
      </c>
      <c r="AH425" s="65" t="str">
        <f t="shared" si="553"/>
        <v>Bajo</v>
      </c>
      <c r="AI425" s="5" t="str">
        <f t="shared" si="555"/>
        <v>SIGNIFICATIVO</v>
      </c>
      <c r="AJ425" s="5" t="s">
        <v>441</v>
      </c>
      <c r="AK425" s="99" t="s">
        <v>382</v>
      </c>
      <c r="AN425" s="71"/>
    </row>
    <row r="426" spans="1:40" ht="384.75">
      <c r="A426" s="97"/>
      <c r="B426" s="233"/>
      <c r="C426" s="233"/>
      <c r="D426" s="233"/>
      <c r="E426" s="220"/>
      <c r="F426" s="220"/>
      <c r="G426" s="63">
        <v>41</v>
      </c>
      <c r="H426" s="64" t="str">
        <f t="shared" si="547"/>
        <v>Rocas inestables / talud inestable</v>
      </c>
      <c r="I426" s="64" t="str">
        <f t="shared" si="548"/>
        <v>Caída de rocas; derrumbes, desplomes</v>
      </c>
      <c r="J426" s="64" t="str">
        <f t="shared" si="549"/>
        <v>1er Auxilio, lesion leve, lesion moderada, lesion incapacitante, fatalidad</v>
      </c>
      <c r="K426" s="78">
        <v>2</v>
      </c>
      <c r="L426" s="78" t="s">
        <v>38</v>
      </c>
      <c r="M426" s="115">
        <f t="shared" si="552"/>
        <v>5</v>
      </c>
      <c r="N426" s="65" t="str">
        <f t="shared" si="560"/>
        <v>Alto</v>
      </c>
      <c r="O426" s="66"/>
      <c r="P426" s="5" t="str">
        <f t="shared" si="556"/>
        <v/>
      </c>
      <c r="Q426" s="66"/>
      <c r="R426" s="5" t="str">
        <f t="shared" si="557"/>
        <v/>
      </c>
      <c r="S426" s="67" t="s">
        <v>339</v>
      </c>
      <c r="T426" s="5">
        <f t="shared" si="558"/>
        <v>0.65</v>
      </c>
      <c r="U426" s="68" t="s">
        <v>429</v>
      </c>
      <c r="V426" s="5">
        <f t="shared" si="561"/>
        <v>0.55000000000000004</v>
      </c>
      <c r="W426" s="5">
        <f t="shared" si="562"/>
        <v>11</v>
      </c>
      <c r="X426" s="5">
        <f t="shared" si="563"/>
        <v>0.55000000000000004</v>
      </c>
      <c r="Y426" s="69" t="s">
        <v>344</v>
      </c>
      <c r="Z426" s="5">
        <f t="shared" si="559"/>
        <v>0.2</v>
      </c>
      <c r="AA426" s="5">
        <f t="shared" si="564"/>
        <v>13</v>
      </c>
      <c r="AB426" s="5">
        <f t="shared" si="565"/>
        <v>0.2</v>
      </c>
      <c r="AC426" s="5">
        <f t="shared" si="550"/>
        <v>21</v>
      </c>
      <c r="AD426" s="5">
        <f t="shared" si="567"/>
        <v>1</v>
      </c>
      <c r="AE426" s="70">
        <f t="shared" si="568"/>
        <v>1</v>
      </c>
      <c r="AF426" s="5" t="str">
        <f t="shared" si="569"/>
        <v>5E</v>
      </c>
      <c r="AG426" s="66">
        <f t="shared" si="554"/>
        <v>25</v>
      </c>
      <c r="AH426" s="65" t="str">
        <f t="shared" si="553"/>
        <v>Bajo</v>
      </c>
      <c r="AI426" s="5" t="str">
        <f t="shared" si="555"/>
        <v>SIGNIFICATIVO</v>
      </c>
      <c r="AJ426" s="5" t="s">
        <v>441</v>
      </c>
      <c r="AK426" s="99" t="s">
        <v>382</v>
      </c>
      <c r="AN426" s="71"/>
    </row>
    <row r="427" spans="1:40" ht="384.75">
      <c r="A427" s="97"/>
      <c r="B427" s="233"/>
      <c r="C427" s="233"/>
      <c r="D427" s="233"/>
      <c r="E427" s="220"/>
      <c r="F427" s="220"/>
      <c r="G427" s="63">
        <v>39</v>
      </c>
      <c r="H427" s="64" t="str">
        <f t="shared" si="547"/>
        <v>Orden y limpieza deficiente/Desorden</v>
      </c>
      <c r="I427" s="64" t="str">
        <f t="shared" si="548"/>
        <v>Caída al mismo nivel</v>
      </c>
      <c r="J427" s="64" t="str">
        <f t="shared" si="549"/>
        <v>1er Auxilio, lesion leve, lesion moderada.</v>
      </c>
      <c r="K427" s="78">
        <v>3</v>
      </c>
      <c r="L427" s="78" t="s">
        <v>31</v>
      </c>
      <c r="M427" s="78">
        <f t="shared" si="552"/>
        <v>13</v>
      </c>
      <c r="N427" s="65" t="str">
        <f t="shared" si="560"/>
        <v>Medio</v>
      </c>
      <c r="O427" s="66"/>
      <c r="P427" s="5" t="str">
        <f t="shared" si="556"/>
        <v/>
      </c>
      <c r="Q427" s="66"/>
      <c r="R427" s="5" t="str">
        <f t="shared" si="557"/>
        <v/>
      </c>
      <c r="S427" s="67"/>
      <c r="T427" s="5" t="str">
        <f t="shared" si="558"/>
        <v/>
      </c>
      <c r="U427" s="68" t="s">
        <v>429</v>
      </c>
      <c r="V427" s="5">
        <f t="shared" si="561"/>
        <v>0.55000000000000004</v>
      </c>
      <c r="W427" s="5">
        <f t="shared" si="562"/>
        <v>11</v>
      </c>
      <c r="X427" s="5">
        <f t="shared" si="563"/>
        <v>0.55000000000000004</v>
      </c>
      <c r="Y427" s="69" t="s">
        <v>344</v>
      </c>
      <c r="Z427" s="5">
        <f t="shared" si="559"/>
        <v>0.2</v>
      </c>
      <c r="AA427" s="5">
        <f t="shared" si="564"/>
        <v>13</v>
      </c>
      <c r="AB427" s="5">
        <f t="shared" si="565"/>
        <v>0.2</v>
      </c>
      <c r="AC427" s="5">
        <f t="shared" si="550"/>
        <v>13</v>
      </c>
      <c r="AD427" s="5">
        <f t="shared" si="567"/>
        <v>5</v>
      </c>
      <c r="AE427" s="70">
        <f t="shared" si="568"/>
        <v>5</v>
      </c>
      <c r="AF427" s="5" t="str">
        <f t="shared" si="569"/>
        <v>4D</v>
      </c>
      <c r="AG427" s="66">
        <f t="shared" si="554"/>
        <v>21</v>
      </c>
      <c r="AH427" s="65" t="str">
        <f t="shared" si="553"/>
        <v>Bajo</v>
      </c>
      <c r="AI427" s="5" t="str">
        <f t="shared" si="555"/>
        <v>NO SIGNIFICATIVO</v>
      </c>
      <c r="AJ427" s="5" t="s">
        <v>441</v>
      </c>
      <c r="AK427" s="99" t="s">
        <v>382</v>
      </c>
      <c r="AN427" s="71"/>
    </row>
    <row r="428" spans="1:40" ht="384.75">
      <c r="A428" s="97"/>
      <c r="B428" s="233"/>
      <c r="C428" s="233"/>
      <c r="D428" s="233"/>
      <c r="E428" s="220"/>
      <c r="F428" s="220"/>
      <c r="G428" s="63">
        <v>8</v>
      </c>
      <c r="H428" s="64" t="str">
        <f t="shared" si="547"/>
        <v>Polvo /Material Particulado)</v>
      </c>
      <c r="I428" s="64" t="str">
        <f t="shared" si="548"/>
        <v>Inhalación de Polvo /Material Particulado), Contacto de la Vista con sustancias o agentes dañinos.</v>
      </c>
      <c r="J428" s="64" t="str">
        <f t="shared" si="549"/>
        <v>1er Auxilio, lesion leve, lesion moderada, posible enfermedad no ocupacional, posible enfermedad ocupacional</v>
      </c>
      <c r="K428" s="78">
        <v>3</v>
      </c>
      <c r="L428" s="78" t="s">
        <v>31</v>
      </c>
      <c r="M428" s="78">
        <f t="shared" si="552"/>
        <v>13</v>
      </c>
      <c r="N428" s="65" t="str">
        <f t="shared" si="560"/>
        <v>Medio</v>
      </c>
      <c r="O428" s="66"/>
      <c r="P428" s="5" t="str">
        <f t="shared" si="556"/>
        <v/>
      </c>
      <c r="Q428" s="66"/>
      <c r="R428" s="5" t="str">
        <f t="shared" si="557"/>
        <v/>
      </c>
      <c r="S428" s="67" t="s">
        <v>350</v>
      </c>
      <c r="T428" s="5">
        <f t="shared" si="558"/>
        <v>0.65</v>
      </c>
      <c r="U428" s="68" t="s">
        <v>396</v>
      </c>
      <c r="V428" s="5">
        <f t="shared" si="561"/>
        <v>0.55000000000000004</v>
      </c>
      <c r="W428" s="5">
        <f t="shared" si="562"/>
        <v>11</v>
      </c>
      <c r="X428" s="5">
        <f t="shared" si="563"/>
        <v>0.55000000000000004</v>
      </c>
      <c r="Y428" s="69" t="s">
        <v>344</v>
      </c>
      <c r="Z428" s="5">
        <f t="shared" si="559"/>
        <v>0.2</v>
      </c>
      <c r="AA428" s="5">
        <f t="shared" si="564"/>
        <v>13</v>
      </c>
      <c r="AB428" s="5">
        <f t="shared" si="565"/>
        <v>0.2</v>
      </c>
      <c r="AC428" s="5">
        <f t="shared" si="550"/>
        <v>13</v>
      </c>
      <c r="AD428" s="5">
        <f t="shared" si="567"/>
        <v>1</v>
      </c>
      <c r="AE428" s="70">
        <f t="shared" si="568"/>
        <v>1</v>
      </c>
      <c r="AF428" s="5" t="str">
        <f t="shared" si="569"/>
        <v>5E</v>
      </c>
      <c r="AG428" s="66">
        <f t="shared" si="554"/>
        <v>25</v>
      </c>
      <c r="AH428" s="65" t="str">
        <f t="shared" si="553"/>
        <v>Bajo</v>
      </c>
      <c r="AI428" s="5" t="str">
        <f t="shared" si="555"/>
        <v>NO SIGNIFICATIVO</v>
      </c>
      <c r="AJ428" s="5" t="s">
        <v>441</v>
      </c>
      <c r="AK428" s="99" t="s">
        <v>382</v>
      </c>
      <c r="AN428" s="71"/>
    </row>
    <row r="429" spans="1:40" ht="384.75">
      <c r="A429" s="97"/>
      <c r="B429" s="233"/>
      <c r="C429" s="233"/>
      <c r="D429" s="233"/>
      <c r="E429" s="220"/>
      <c r="F429" s="220"/>
      <c r="G429" s="63">
        <v>25</v>
      </c>
      <c r="H429" s="64" t="str">
        <f t="shared" si="547"/>
        <v>Herramientas manuales y de poder en mal estado</v>
      </c>
      <c r="I429" s="64" t="str">
        <f t="shared" si="548"/>
        <v>Golpeado por caída de Herramientas objetos (anulación), Atrapado (Puntos de pellizco y mordida)</v>
      </c>
      <c r="J429" s="64" t="str">
        <f t="shared" si="549"/>
        <v>1er Auxilio, lesion leve, lesion moderada, lesion incapacitante, fatalidad</v>
      </c>
      <c r="K429" s="78">
        <v>2</v>
      </c>
      <c r="L429" s="78" t="s">
        <v>31</v>
      </c>
      <c r="M429" s="115">
        <f t="shared" si="552"/>
        <v>8</v>
      </c>
      <c r="N429" s="65" t="str">
        <f t="shared" si="560"/>
        <v>Alto</v>
      </c>
      <c r="O429" s="66"/>
      <c r="P429" s="5" t="str">
        <f t="shared" si="556"/>
        <v/>
      </c>
      <c r="Q429" s="66"/>
      <c r="R429" s="5" t="str">
        <f t="shared" si="557"/>
        <v/>
      </c>
      <c r="S429" s="67"/>
      <c r="T429" s="5" t="str">
        <f t="shared" si="558"/>
        <v/>
      </c>
      <c r="U429" s="68" t="s">
        <v>429</v>
      </c>
      <c r="V429" s="5">
        <f t="shared" si="561"/>
        <v>0.55000000000000004</v>
      </c>
      <c r="W429" s="5">
        <f t="shared" si="562"/>
        <v>11</v>
      </c>
      <c r="X429" s="5">
        <f t="shared" si="563"/>
        <v>0.55000000000000004</v>
      </c>
      <c r="Y429" s="69" t="s">
        <v>344</v>
      </c>
      <c r="Z429" s="5">
        <f t="shared" si="559"/>
        <v>0.2</v>
      </c>
      <c r="AA429" s="5">
        <f t="shared" si="564"/>
        <v>13</v>
      </c>
      <c r="AB429" s="5">
        <f t="shared" si="565"/>
        <v>0.2</v>
      </c>
      <c r="AC429" s="5">
        <f t="shared" si="550"/>
        <v>18</v>
      </c>
      <c r="AD429" s="5">
        <f t="shared" si="567"/>
        <v>6</v>
      </c>
      <c r="AE429" s="70">
        <f t="shared" si="568"/>
        <v>6</v>
      </c>
      <c r="AF429" s="5" t="str">
        <f t="shared" si="569"/>
        <v>3E</v>
      </c>
      <c r="AG429" s="66">
        <f t="shared" si="554"/>
        <v>20</v>
      </c>
      <c r="AH429" s="65" t="str">
        <f t="shared" si="553"/>
        <v>Bajo</v>
      </c>
      <c r="AI429" s="5" t="str">
        <f t="shared" si="555"/>
        <v>SIGNIFICATIVO</v>
      </c>
      <c r="AJ429" s="5" t="s">
        <v>441</v>
      </c>
      <c r="AK429" s="99" t="s">
        <v>382</v>
      </c>
      <c r="AN429" s="71"/>
    </row>
    <row r="430" spans="1:40" ht="384.75">
      <c r="A430" s="97"/>
      <c r="B430" s="233"/>
      <c r="C430" s="233"/>
      <c r="D430" s="233"/>
      <c r="E430" s="220"/>
      <c r="F430" s="220"/>
      <c r="G430" s="63">
        <v>33</v>
      </c>
      <c r="H430" s="64" t="str">
        <f t="shared" si="547"/>
        <v xml:space="preserve">Vehículo/equipo Motorizado en Movimiento </v>
      </c>
      <c r="I430" s="64" t="str">
        <f t="shared" si="548"/>
        <v>Atropellamiento - Accidente Vehicular</v>
      </c>
      <c r="J430" s="64" t="str">
        <f t="shared" si="549"/>
        <v>1er Auxilio, lesion leve, lesion moderada, lesion incapacitante, fatalidad</v>
      </c>
      <c r="K430" s="78">
        <v>2</v>
      </c>
      <c r="L430" s="78" t="s">
        <v>31</v>
      </c>
      <c r="M430" s="115">
        <f t="shared" si="552"/>
        <v>8</v>
      </c>
      <c r="N430" s="65" t="str">
        <f t="shared" si="560"/>
        <v>Alto</v>
      </c>
      <c r="O430" s="66"/>
      <c r="P430" s="5" t="str">
        <f t="shared" si="556"/>
        <v/>
      </c>
      <c r="Q430" s="66"/>
      <c r="R430" s="5" t="str">
        <f t="shared" si="557"/>
        <v/>
      </c>
      <c r="S430" s="67" t="s">
        <v>355</v>
      </c>
      <c r="T430" s="5">
        <f t="shared" si="558"/>
        <v>0.65</v>
      </c>
      <c r="U430" s="68" t="s">
        <v>429</v>
      </c>
      <c r="V430" s="5">
        <f t="shared" si="561"/>
        <v>0.55000000000000004</v>
      </c>
      <c r="W430" s="5">
        <f t="shared" si="562"/>
        <v>11</v>
      </c>
      <c r="X430" s="5">
        <f t="shared" si="563"/>
        <v>0.55000000000000004</v>
      </c>
      <c r="Y430" s="69" t="s">
        <v>344</v>
      </c>
      <c r="Z430" s="5">
        <f t="shared" si="559"/>
        <v>0.2</v>
      </c>
      <c r="AA430" s="5">
        <f t="shared" si="564"/>
        <v>13</v>
      </c>
      <c r="AB430" s="5">
        <f t="shared" si="565"/>
        <v>0.2</v>
      </c>
      <c r="AC430" s="5">
        <f t="shared" si="550"/>
        <v>18</v>
      </c>
      <c r="AD430" s="5">
        <f t="shared" si="567"/>
        <v>1</v>
      </c>
      <c r="AE430" s="70">
        <f t="shared" si="568"/>
        <v>1</v>
      </c>
      <c r="AF430" s="5" t="str">
        <f t="shared" si="569"/>
        <v>5E</v>
      </c>
      <c r="AG430" s="66">
        <f t="shared" si="554"/>
        <v>25</v>
      </c>
      <c r="AH430" s="65" t="str">
        <f t="shared" si="553"/>
        <v>Bajo</v>
      </c>
      <c r="AI430" s="5" t="str">
        <f t="shared" si="555"/>
        <v>SIGNIFICATIVO</v>
      </c>
      <c r="AJ430" s="5" t="s">
        <v>441</v>
      </c>
      <c r="AK430" s="99" t="s">
        <v>382</v>
      </c>
      <c r="AN430" s="71"/>
    </row>
    <row r="431" spans="1:40" ht="384.75">
      <c r="A431" s="97"/>
      <c r="B431" s="233"/>
      <c r="C431" s="233"/>
      <c r="D431" s="233"/>
      <c r="E431" s="220"/>
      <c r="F431" s="220"/>
      <c r="G431" s="63">
        <v>32</v>
      </c>
      <c r="H431" s="64" t="str">
        <f t="shared" si="547"/>
        <v>Trabajos en altura (Encima de 1.80 metros)</v>
      </c>
      <c r="I431" s="64" t="str">
        <f t="shared" si="548"/>
        <v>Caída a distinto nivel</v>
      </c>
      <c r="J431" s="64" t="str">
        <f t="shared" si="549"/>
        <v>1er Auxilio, lesion leve, lesion moderada, lesion incapacitante, fatalidad</v>
      </c>
      <c r="K431" s="78">
        <v>2</v>
      </c>
      <c r="L431" s="78" t="s">
        <v>31</v>
      </c>
      <c r="M431" s="115">
        <f t="shared" si="552"/>
        <v>8</v>
      </c>
      <c r="N431" s="65" t="str">
        <f t="shared" si="560"/>
        <v>Alto</v>
      </c>
      <c r="O431" s="66"/>
      <c r="P431" s="5" t="str">
        <f t="shared" si="556"/>
        <v/>
      </c>
      <c r="Q431" s="66"/>
      <c r="R431" s="5" t="str">
        <f t="shared" si="557"/>
        <v/>
      </c>
      <c r="S431" s="116" t="s">
        <v>385</v>
      </c>
      <c r="T431" s="5">
        <f t="shared" si="558"/>
        <v>0.65</v>
      </c>
      <c r="U431" s="68" t="s">
        <v>429</v>
      </c>
      <c r="V431" s="5">
        <f t="shared" si="561"/>
        <v>0.55000000000000004</v>
      </c>
      <c r="W431" s="5">
        <f t="shared" si="562"/>
        <v>11</v>
      </c>
      <c r="X431" s="5">
        <f t="shared" si="563"/>
        <v>0.55000000000000004</v>
      </c>
      <c r="Y431" s="69" t="s">
        <v>344</v>
      </c>
      <c r="Z431" s="5">
        <f t="shared" si="559"/>
        <v>0.2</v>
      </c>
      <c r="AA431" s="5">
        <f t="shared" si="564"/>
        <v>13</v>
      </c>
      <c r="AB431" s="5">
        <f t="shared" si="565"/>
        <v>0.2</v>
      </c>
      <c r="AC431" s="5">
        <f t="shared" si="550"/>
        <v>18</v>
      </c>
      <c r="AD431" s="5">
        <f t="shared" si="567"/>
        <v>1</v>
      </c>
      <c r="AE431" s="70">
        <f t="shared" si="568"/>
        <v>1</v>
      </c>
      <c r="AF431" s="5" t="str">
        <f t="shared" si="569"/>
        <v>5E</v>
      </c>
      <c r="AG431" s="66">
        <f t="shared" si="554"/>
        <v>25</v>
      </c>
      <c r="AH431" s="65" t="str">
        <f t="shared" si="553"/>
        <v>Bajo</v>
      </c>
      <c r="AI431" s="5" t="str">
        <f t="shared" si="555"/>
        <v>SIGNIFICATIVO</v>
      </c>
      <c r="AJ431" s="5" t="s">
        <v>441</v>
      </c>
      <c r="AK431" s="99" t="s">
        <v>382</v>
      </c>
      <c r="AN431" s="71"/>
    </row>
    <row r="432" spans="1:40" ht="356.25">
      <c r="A432" s="97"/>
      <c r="B432" s="233"/>
      <c r="C432" s="233"/>
      <c r="D432" s="233"/>
      <c r="E432" s="220" t="s">
        <v>320</v>
      </c>
      <c r="F432" s="220" t="s">
        <v>265</v>
      </c>
      <c r="G432" s="63">
        <v>10</v>
      </c>
      <c r="H432" s="64" t="str">
        <f t="shared" si="547"/>
        <v>Vapores/gases/humos/Neblina</v>
      </c>
      <c r="I432" s="64" t="str">
        <f t="shared" si="548"/>
        <v>Inhalación de sustancias o agentes dañinos</v>
      </c>
      <c r="J432" s="64" t="str">
        <f t="shared" si="549"/>
        <v>1er Auxilio, fatalidad, posible enfermedad no ocupacional, posible enfermedad ocupacional</v>
      </c>
      <c r="K432" s="78">
        <v>2</v>
      </c>
      <c r="L432" s="78" t="s">
        <v>31</v>
      </c>
      <c r="M432" s="115">
        <f t="shared" si="552"/>
        <v>8</v>
      </c>
      <c r="N432" s="65" t="str">
        <f t="shared" si="560"/>
        <v>Alto</v>
      </c>
      <c r="O432" s="66"/>
      <c r="P432" s="5" t="str">
        <f t="shared" si="556"/>
        <v/>
      </c>
      <c r="Q432" s="66"/>
      <c r="R432" s="5" t="str">
        <f t="shared" si="557"/>
        <v/>
      </c>
      <c r="S432" s="67" t="s">
        <v>322</v>
      </c>
      <c r="T432" s="5">
        <f t="shared" si="558"/>
        <v>0.65</v>
      </c>
      <c r="U432" s="68" t="s">
        <v>416</v>
      </c>
      <c r="V432" s="5">
        <f t="shared" si="561"/>
        <v>0.55000000000000004</v>
      </c>
      <c r="W432" s="5">
        <f t="shared" si="562"/>
        <v>11</v>
      </c>
      <c r="X432" s="5">
        <f t="shared" si="563"/>
        <v>0.55000000000000004</v>
      </c>
      <c r="Y432" s="69" t="s">
        <v>240</v>
      </c>
      <c r="Z432" s="5">
        <f t="shared" si="559"/>
        <v>0.2</v>
      </c>
      <c r="AA432" s="5">
        <f t="shared" si="564"/>
        <v>13</v>
      </c>
      <c r="AB432" s="5">
        <f t="shared" si="565"/>
        <v>0.2</v>
      </c>
      <c r="AC432" s="5">
        <f t="shared" si="550"/>
        <v>18</v>
      </c>
      <c r="AD432" s="5">
        <f t="shared" si="567"/>
        <v>1</v>
      </c>
      <c r="AE432" s="70">
        <f t="shared" si="568"/>
        <v>1</v>
      </c>
      <c r="AF432" s="5" t="str">
        <f t="shared" si="569"/>
        <v>5E</v>
      </c>
      <c r="AG432" s="66">
        <f t="shared" si="554"/>
        <v>25</v>
      </c>
      <c r="AH432" s="65" t="str">
        <f t="shared" si="553"/>
        <v>Bajo</v>
      </c>
      <c r="AI432" s="5" t="str">
        <f t="shared" si="555"/>
        <v>SIGNIFICATIVO</v>
      </c>
      <c r="AJ432" s="5" t="s">
        <v>441</v>
      </c>
      <c r="AK432" s="99" t="s">
        <v>382</v>
      </c>
      <c r="AN432" s="71"/>
    </row>
    <row r="433" spans="1:40" ht="327.75">
      <c r="A433" s="97"/>
      <c r="B433" s="233"/>
      <c r="C433" s="233"/>
      <c r="D433" s="233"/>
      <c r="E433" s="220"/>
      <c r="F433" s="220"/>
      <c r="G433" s="63">
        <v>41</v>
      </c>
      <c r="H433" s="64" t="str">
        <f t="shared" si="547"/>
        <v>Rocas inestables / talud inestable</v>
      </c>
      <c r="I433" s="64" t="str">
        <f t="shared" si="548"/>
        <v>Caída de rocas; derrumbes, desplomes</v>
      </c>
      <c r="J433" s="64" t="str">
        <f t="shared" si="549"/>
        <v>1er Auxilio, lesion leve, lesion moderada, lesion incapacitante, fatalidad</v>
      </c>
      <c r="K433" s="78">
        <v>2</v>
      </c>
      <c r="L433" s="78" t="s">
        <v>38</v>
      </c>
      <c r="M433" s="115">
        <f t="shared" si="552"/>
        <v>5</v>
      </c>
      <c r="N433" s="65" t="str">
        <f t="shared" si="560"/>
        <v>Alto</v>
      </c>
      <c r="O433" s="66"/>
      <c r="P433" s="5" t="str">
        <f t="shared" si="556"/>
        <v/>
      </c>
      <c r="Q433" s="66"/>
      <c r="R433" s="5" t="str">
        <f t="shared" si="557"/>
        <v/>
      </c>
      <c r="S433" s="67" t="s">
        <v>339</v>
      </c>
      <c r="T433" s="5">
        <f t="shared" si="558"/>
        <v>0.65</v>
      </c>
      <c r="U433" s="68" t="s">
        <v>417</v>
      </c>
      <c r="V433" s="5">
        <f t="shared" si="561"/>
        <v>0.55000000000000004</v>
      </c>
      <c r="W433" s="5">
        <f t="shared" si="562"/>
        <v>11</v>
      </c>
      <c r="X433" s="5">
        <f t="shared" si="563"/>
        <v>0.55000000000000004</v>
      </c>
      <c r="Y433" s="69" t="s">
        <v>240</v>
      </c>
      <c r="Z433" s="5">
        <f t="shared" si="559"/>
        <v>0.2</v>
      </c>
      <c r="AA433" s="5">
        <f t="shared" si="564"/>
        <v>13</v>
      </c>
      <c r="AB433" s="5">
        <f t="shared" si="565"/>
        <v>0.2</v>
      </c>
      <c r="AC433" s="5">
        <f t="shared" si="550"/>
        <v>21</v>
      </c>
      <c r="AD433" s="5">
        <f t="shared" si="567"/>
        <v>1</v>
      </c>
      <c r="AE433" s="70">
        <f t="shared" si="568"/>
        <v>1</v>
      </c>
      <c r="AF433" s="5" t="str">
        <f t="shared" si="569"/>
        <v>5E</v>
      </c>
      <c r="AG433" s="66">
        <f t="shared" si="554"/>
        <v>25</v>
      </c>
      <c r="AH433" s="65" t="str">
        <f t="shared" si="553"/>
        <v>Bajo</v>
      </c>
      <c r="AI433" s="5" t="str">
        <f t="shared" si="555"/>
        <v>SIGNIFICATIVO</v>
      </c>
      <c r="AJ433" s="5" t="s">
        <v>441</v>
      </c>
      <c r="AK433" s="99" t="s">
        <v>382</v>
      </c>
      <c r="AN433" s="71"/>
    </row>
    <row r="434" spans="1:40" ht="299.25">
      <c r="A434" s="97"/>
      <c r="B434" s="233"/>
      <c r="C434" s="233"/>
      <c r="D434" s="233"/>
      <c r="E434" s="220"/>
      <c r="F434" s="220"/>
      <c r="G434" s="63">
        <v>39</v>
      </c>
      <c r="H434" s="64" t="str">
        <f t="shared" si="547"/>
        <v>Orden y limpieza deficiente/Desorden</v>
      </c>
      <c r="I434" s="64" t="str">
        <f t="shared" si="548"/>
        <v>Caída al mismo nivel</v>
      </c>
      <c r="J434" s="64" t="str">
        <f t="shared" si="549"/>
        <v>1er Auxilio, lesion leve, lesion moderada.</v>
      </c>
      <c r="K434" s="78">
        <v>3</v>
      </c>
      <c r="L434" s="78" t="s">
        <v>31</v>
      </c>
      <c r="M434" s="78">
        <f t="shared" si="552"/>
        <v>13</v>
      </c>
      <c r="N434" s="65" t="str">
        <f t="shared" si="560"/>
        <v>Medio</v>
      </c>
      <c r="O434" s="66"/>
      <c r="P434" s="5" t="str">
        <f t="shared" si="556"/>
        <v/>
      </c>
      <c r="Q434" s="66"/>
      <c r="R434" s="5" t="str">
        <f t="shared" si="557"/>
        <v/>
      </c>
      <c r="S434" s="67"/>
      <c r="T434" s="5" t="str">
        <f t="shared" si="558"/>
        <v/>
      </c>
      <c r="U434" s="68" t="s">
        <v>418</v>
      </c>
      <c r="V434" s="5">
        <f t="shared" si="561"/>
        <v>0.55000000000000004</v>
      </c>
      <c r="W434" s="5">
        <f t="shared" si="562"/>
        <v>11</v>
      </c>
      <c r="X434" s="5">
        <f t="shared" si="563"/>
        <v>0.55000000000000004</v>
      </c>
      <c r="Y434" s="69" t="s">
        <v>240</v>
      </c>
      <c r="Z434" s="5">
        <f t="shared" si="559"/>
        <v>0.2</v>
      </c>
      <c r="AA434" s="5">
        <f t="shared" si="564"/>
        <v>13</v>
      </c>
      <c r="AB434" s="5">
        <f t="shared" si="565"/>
        <v>0.2</v>
      </c>
      <c r="AC434" s="5">
        <f t="shared" si="550"/>
        <v>13</v>
      </c>
      <c r="AD434" s="5">
        <f t="shared" si="567"/>
        <v>5</v>
      </c>
      <c r="AE434" s="70">
        <f t="shared" si="568"/>
        <v>5</v>
      </c>
      <c r="AF434" s="5" t="str">
        <f t="shared" si="569"/>
        <v>4D</v>
      </c>
      <c r="AG434" s="66">
        <f t="shared" si="554"/>
        <v>21</v>
      </c>
      <c r="AH434" s="65" t="str">
        <f t="shared" si="553"/>
        <v>Bajo</v>
      </c>
      <c r="AI434" s="5" t="str">
        <f t="shared" si="555"/>
        <v>NO SIGNIFICATIVO</v>
      </c>
      <c r="AJ434" s="5" t="s">
        <v>441</v>
      </c>
      <c r="AK434" s="99" t="s">
        <v>382</v>
      </c>
      <c r="AN434" s="71"/>
    </row>
    <row r="435" spans="1:40" ht="384.75">
      <c r="A435" s="97"/>
      <c r="B435" s="233"/>
      <c r="C435" s="233"/>
      <c r="D435" s="233"/>
      <c r="E435" s="220"/>
      <c r="F435" s="220"/>
      <c r="G435" s="63">
        <v>8</v>
      </c>
      <c r="H435" s="64" t="str">
        <f t="shared" si="547"/>
        <v>Polvo /Material Particulado)</v>
      </c>
      <c r="I435" s="64" t="str">
        <f t="shared" si="548"/>
        <v>Inhalación de Polvo /Material Particulado), Contacto de la Vista con sustancias o agentes dañinos.</v>
      </c>
      <c r="J435" s="64" t="str">
        <f t="shared" si="549"/>
        <v>1er Auxilio, lesion leve, lesion moderada, posible enfermedad no ocupacional, posible enfermedad ocupacional</v>
      </c>
      <c r="K435" s="78">
        <v>3</v>
      </c>
      <c r="L435" s="78" t="s">
        <v>31</v>
      </c>
      <c r="M435" s="78">
        <f t="shared" si="552"/>
        <v>13</v>
      </c>
      <c r="N435" s="65" t="str">
        <f t="shared" si="560"/>
        <v>Medio</v>
      </c>
      <c r="O435" s="66"/>
      <c r="P435" s="5" t="str">
        <f t="shared" si="556"/>
        <v/>
      </c>
      <c r="Q435" s="66"/>
      <c r="R435" s="5" t="str">
        <f t="shared" si="557"/>
        <v/>
      </c>
      <c r="S435" s="67" t="s">
        <v>350</v>
      </c>
      <c r="T435" s="5">
        <f t="shared" si="558"/>
        <v>0.65</v>
      </c>
      <c r="U435" s="68" t="s">
        <v>396</v>
      </c>
      <c r="V435" s="5">
        <f t="shared" si="561"/>
        <v>0.55000000000000004</v>
      </c>
      <c r="W435" s="5">
        <f t="shared" si="562"/>
        <v>11</v>
      </c>
      <c r="X435" s="5">
        <f t="shared" si="563"/>
        <v>0.55000000000000004</v>
      </c>
      <c r="Y435" s="69" t="s">
        <v>240</v>
      </c>
      <c r="Z435" s="5">
        <f t="shared" si="559"/>
        <v>0.2</v>
      </c>
      <c r="AA435" s="5">
        <f t="shared" si="564"/>
        <v>13</v>
      </c>
      <c r="AB435" s="5">
        <f t="shared" si="565"/>
        <v>0.2</v>
      </c>
      <c r="AC435" s="5">
        <f t="shared" si="550"/>
        <v>13</v>
      </c>
      <c r="AD435" s="5">
        <f t="shared" si="567"/>
        <v>1</v>
      </c>
      <c r="AE435" s="70">
        <f t="shared" si="568"/>
        <v>1</v>
      </c>
      <c r="AF435" s="5" t="str">
        <f t="shared" si="569"/>
        <v>5E</v>
      </c>
      <c r="AG435" s="66">
        <f t="shared" si="554"/>
        <v>25</v>
      </c>
      <c r="AH435" s="65" t="str">
        <f t="shared" si="553"/>
        <v>Bajo</v>
      </c>
      <c r="AI435" s="5" t="str">
        <f t="shared" si="555"/>
        <v>NO SIGNIFICATIVO</v>
      </c>
      <c r="AJ435" s="5" t="s">
        <v>441</v>
      </c>
      <c r="AK435" s="99" t="s">
        <v>382</v>
      </c>
      <c r="AN435" s="71"/>
    </row>
    <row r="436" spans="1:40" ht="228">
      <c r="A436" s="97"/>
      <c r="B436" s="233"/>
      <c r="C436" s="233"/>
      <c r="D436" s="233"/>
      <c r="E436" s="220"/>
      <c r="F436" s="220"/>
      <c r="G436" s="63">
        <v>25</v>
      </c>
      <c r="H436" s="64" t="str">
        <f t="shared" si="547"/>
        <v>Herramientas manuales y de poder en mal estado</v>
      </c>
      <c r="I436" s="64" t="str">
        <f t="shared" si="548"/>
        <v>Golpeado por caída de Herramientas objetos (anulación), Atrapado (Puntos de pellizco y mordida)</v>
      </c>
      <c r="J436" s="64" t="str">
        <f t="shared" si="549"/>
        <v>1er Auxilio, lesion leve, lesion moderada, lesion incapacitante, fatalidad</v>
      </c>
      <c r="K436" s="78">
        <v>2</v>
      </c>
      <c r="L436" s="78" t="s">
        <v>31</v>
      </c>
      <c r="M436" s="115">
        <f t="shared" si="552"/>
        <v>8</v>
      </c>
      <c r="N436" s="65" t="str">
        <f t="shared" si="560"/>
        <v>Alto</v>
      </c>
      <c r="O436" s="66"/>
      <c r="P436" s="5" t="str">
        <f t="shared" si="556"/>
        <v/>
      </c>
      <c r="Q436" s="66"/>
      <c r="R436" s="5" t="str">
        <f t="shared" si="557"/>
        <v/>
      </c>
      <c r="S436" s="67"/>
      <c r="T436" s="5" t="str">
        <f t="shared" si="558"/>
        <v/>
      </c>
      <c r="U436" s="68" t="s">
        <v>428</v>
      </c>
      <c r="V436" s="5">
        <f t="shared" si="561"/>
        <v>0.55000000000000004</v>
      </c>
      <c r="W436" s="5">
        <f t="shared" si="562"/>
        <v>6</v>
      </c>
      <c r="X436" s="5">
        <f t="shared" si="563"/>
        <v>0.55000000000000004</v>
      </c>
      <c r="Y436" s="69" t="s">
        <v>240</v>
      </c>
      <c r="Z436" s="5">
        <f t="shared" si="559"/>
        <v>0.2</v>
      </c>
      <c r="AA436" s="5">
        <f t="shared" si="564"/>
        <v>13</v>
      </c>
      <c r="AB436" s="5">
        <f t="shared" si="565"/>
        <v>0.2</v>
      </c>
      <c r="AC436" s="5">
        <f t="shared" si="550"/>
        <v>18</v>
      </c>
      <c r="AD436" s="5">
        <f t="shared" si="567"/>
        <v>6</v>
      </c>
      <c r="AE436" s="70">
        <f t="shared" si="568"/>
        <v>6</v>
      </c>
      <c r="AF436" s="5" t="str">
        <f t="shared" si="569"/>
        <v>3E</v>
      </c>
      <c r="AG436" s="66">
        <f t="shared" si="554"/>
        <v>20</v>
      </c>
      <c r="AH436" s="65" t="str">
        <f t="shared" si="553"/>
        <v>Bajo</v>
      </c>
      <c r="AI436" s="5" t="str">
        <f t="shared" si="555"/>
        <v>SIGNIFICATIVO</v>
      </c>
      <c r="AJ436" s="5" t="s">
        <v>441</v>
      </c>
      <c r="AK436" s="99" t="s">
        <v>382</v>
      </c>
      <c r="AN436" s="71"/>
    </row>
    <row r="437" spans="1:40" ht="313.5">
      <c r="A437" s="97"/>
      <c r="B437" s="233"/>
      <c r="C437" s="233"/>
      <c r="D437" s="233"/>
      <c r="E437" s="220"/>
      <c r="F437" s="220"/>
      <c r="G437" s="63">
        <v>33</v>
      </c>
      <c r="H437" s="64" t="str">
        <f t="shared" si="547"/>
        <v xml:space="preserve">Vehículo/equipo Motorizado en Movimiento </v>
      </c>
      <c r="I437" s="64" t="str">
        <f t="shared" si="548"/>
        <v>Atropellamiento - Accidente Vehicular</v>
      </c>
      <c r="J437" s="64" t="str">
        <f t="shared" si="549"/>
        <v>1er Auxilio, lesion leve, lesion moderada, lesion incapacitante, fatalidad</v>
      </c>
      <c r="K437" s="78">
        <v>2</v>
      </c>
      <c r="L437" s="78" t="s">
        <v>31</v>
      </c>
      <c r="M437" s="115">
        <f t="shared" si="552"/>
        <v>8</v>
      </c>
      <c r="N437" s="65" t="str">
        <f t="shared" si="560"/>
        <v>Alto</v>
      </c>
      <c r="O437" s="66"/>
      <c r="P437" s="5" t="str">
        <f t="shared" si="556"/>
        <v/>
      </c>
      <c r="Q437" s="66"/>
      <c r="R437" s="5" t="str">
        <f t="shared" si="557"/>
        <v/>
      </c>
      <c r="S437" s="67" t="s">
        <v>355</v>
      </c>
      <c r="T437" s="5">
        <f t="shared" si="558"/>
        <v>0.65</v>
      </c>
      <c r="U437" s="68" t="s">
        <v>420</v>
      </c>
      <c r="V437" s="5">
        <f t="shared" si="561"/>
        <v>0.55000000000000004</v>
      </c>
      <c r="W437" s="5">
        <f t="shared" si="562"/>
        <v>11</v>
      </c>
      <c r="X437" s="5">
        <f t="shared" si="563"/>
        <v>0.55000000000000004</v>
      </c>
      <c r="Y437" s="69" t="s">
        <v>240</v>
      </c>
      <c r="Z437" s="5">
        <f t="shared" si="559"/>
        <v>0.2</v>
      </c>
      <c r="AA437" s="5">
        <f t="shared" si="564"/>
        <v>13</v>
      </c>
      <c r="AB437" s="5">
        <f t="shared" si="565"/>
        <v>0.2</v>
      </c>
      <c r="AC437" s="5">
        <f t="shared" si="550"/>
        <v>18</v>
      </c>
      <c r="AD437" s="5">
        <f t="shared" si="567"/>
        <v>1</v>
      </c>
      <c r="AE437" s="70">
        <f t="shared" si="568"/>
        <v>1</v>
      </c>
      <c r="AF437" s="5" t="str">
        <f t="shared" si="569"/>
        <v>5E</v>
      </c>
      <c r="AG437" s="66">
        <f t="shared" si="554"/>
        <v>25</v>
      </c>
      <c r="AH437" s="65" t="str">
        <f t="shared" si="553"/>
        <v>Bajo</v>
      </c>
      <c r="AI437" s="5" t="str">
        <f t="shared" si="555"/>
        <v>SIGNIFICATIVO</v>
      </c>
      <c r="AJ437" s="5" t="s">
        <v>441</v>
      </c>
      <c r="AK437" s="99" t="s">
        <v>382</v>
      </c>
      <c r="AN437" s="71"/>
    </row>
    <row r="438" spans="1:40" ht="313.5">
      <c r="A438" s="97"/>
      <c r="B438" s="233"/>
      <c r="C438" s="233"/>
      <c r="D438" s="233"/>
      <c r="E438" s="220"/>
      <c r="F438" s="220"/>
      <c r="G438" s="63">
        <v>32</v>
      </c>
      <c r="H438" s="64" t="str">
        <f t="shared" si="547"/>
        <v>Trabajos en altura (Encima de 1.80 metros)</v>
      </c>
      <c r="I438" s="64" t="str">
        <f t="shared" si="548"/>
        <v>Caída a distinto nivel</v>
      </c>
      <c r="J438" s="64" t="str">
        <f t="shared" si="549"/>
        <v>1er Auxilio, lesion leve, lesion moderada, lesion incapacitante, fatalidad</v>
      </c>
      <c r="K438" s="78">
        <v>2</v>
      </c>
      <c r="L438" s="78" t="s">
        <v>31</v>
      </c>
      <c r="M438" s="115">
        <f t="shared" si="552"/>
        <v>8</v>
      </c>
      <c r="N438" s="65" t="str">
        <f t="shared" si="560"/>
        <v>Alto</v>
      </c>
      <c r="O438" s="66"/>
      <c r="P438" s="5" t="str">
        <f t="shared" si="556"/>
        <v/>
      </c>
      <c r="Q438" s="66"/>
      <c r="R438" s="5" t="str">
        <f t="shared" si="557"/>
        <v/>
      </c>
      <c r="S438" s="116" t="s">
        <v>385</v>
      </c>
      <c r="T438" s="5">
        <f t="shared" si="558"/>
        <v>0.65</v>
      </c>
      <c r="U438" s="68" t="s">
        <v>419</v>
      </c>
      <c r="V438" s="5">
        <f t="shared" si="561"/>
        <v>0.55000000000000004</v>
      </c>
      <c r="W438" s="5">
        <f t="shared" si="562"/>
        <v>11</v>
      </c>
      <c r="X438" s="5">
        <f t="shared" si="563"/>
        <v>0.55000000000000004</v>
      </c>
      <c r="Y438" s="69" t="s">
        <v>307</v>
      </c>
      <c r="Z438" s="5">
        <f t="shared" si="559"/>
        <v>0.2</v>
      </c>
      <c r="AA438" s="5">
        <f t="shared" si="564"/>
        <v>12</v>
      </c>
      <c r="AB438" s="5">
        <f t="shared" si="565"/>
        <v>0.2</v>
      </c>
      <c r="AC438" s="5">
        <f t="shared" si="550"/>
        <v>18</v>
      </c>
      <c r="AD438" s="5">
        <f t="shared" si="567"/>
        <v>1</v>
      </c>
      <c r="AE438" s="70">
        <f t="shared" si="568"/>
        <v>1</v>
      </c>
      <c r="AF438" s="5" t="str">
        <f t="shared" si="569"/>
        <v>5E</v>
      </c>
      <c r="AG438" s="66">
        <f t="shared" si="554"/>
        <v>25</v>
      </c>
      <c r="AH438" s="65" t="str">
        <f t="shared" si="553"/>
        <v>Bajo</v>
      </c>
      <c r="AI438" s="5" t="str">
        <f t="shared" si="555"/>
        <v>SIGNIFICATIVO</v>
      </c>
      <c r="AJ438" s="5" t="s">
        <v>441</v>
      </c>
      <c r="AK438" s="99" t="s">
        <v>382</v>
      </c>
      <c r="AN438" s="71"/>
    </row>
    <row r="439" spans="1:40" ht="356.25">
      <c r="A439" s="97"/>
      <c r="B439" s="233"/>
      <c r="C439" s="233"/>
      <c r="D439" s="233"/>
      <c r="E439" s="220" t="s">
        <v>320</v>
      </c>
      <c r="F439" s="220" t="s">
        <v>266</v>
      </c>
      <c r="G439" s="63">
        <v>10</v>
      </c>
      <c r="H439" s="64" t="str">
        <f t="shared" si="547"/>
        <v>Vapores/gases/humos/Neblina</v>
      </c>
      <c r="I439" s="64" t="str">
        <f t="shared" si="548"/>
        <v>Inhalación de sustancias o agentes dañinos</v>
      </c>
      <c r="J439" s="64" t="str">
        <f t="shared" si="549"/>
        <v>1er Auxilio, fatalidad, posible enfermedad no ocupacional, posible enfermedad ocupacional</v>
      </c>
      <c r="K439" s="78">
        <v>2</v>
      </c>
      <c r="L439" s="78" t="s">
        <v>31</v>
      </c>
      <c r="M439" s="115">
        <f t="shared" si="552"/>
        <v>8</v>
      </c>
      <c r="N439" s="65" t="str">
        <f t="shared" si="560"/>
        <v>Alto</v>
      </c>
      <c r="O439" s="66"/>
      <c r="P439" s="5" t="str">
        <f t="shared" si="556"/>
        <v/>
      </c>
      <c r="Q439" s="66"/>
      <c r="R439" s="5" t="str">
        <f t="shared" si="557"/>
        <v/>
      </c>
      <c r="S439" s="67" t="s">
        <v>322</v>
      </c>
      <c r="T439" s="5">
        <f t="shared" si="558"/>
        <v>0.65</v>
      </c>
      <c r="U439" s="68" t="s">
        <v>416</v>
      </c>
      <c r="V439" s="5">
        <f t="shared" si="561"/>
        <v>0.55000000000000004</v>
      </c>
      <c r="W439" s="5">
        <f t="shared" si="562"/>
        <v>11</v>
      </c>
      <c r="X439" s="5">
        <f t="shared" si="563"/>
        <v>0.55000000000000004</v>
      </c>
      <c r="Y439" s="69" t="s">
        <v>240</v>
      </c>
      <c r="Z439" s="5">
        <f t="shared" si="559"/>
        <v>0.2</v>
      </c>
      <c r="AA439" s="5">
        <f t="shared" si="564"/>
        <v>13</v>
      </c>
      <c r="AB439" s="5">
        <f t="shared" si="565"/>
        <v>0.2</v>
      </c>
      <c r="AC439" s="5">
        <f t="shared" si="550"/>
        <v>18</v>
      </c>
      <c r="AD439" s="5">
        <f t="shared" si="567"/>
        <v>1</v>
      </c>
      <c r="AE439" s="70">
        <f t="shared" si="568"/>
        <v>1</v>
      </c>
      <c r="AF439" s="5" t="str">
        <f t="shared" si="569"/>
        <v>5E</v>
      </c>
      <c r="AG439" s="66">
        <f t="shared" si="554"/>
        <v>25</v>
      </c>
      <c r="AH439" s="65" t="str">
        <f t="shared" si="553"/>
        <v>Bajo</v>
      </c>
      <c r="AI439" s="5" t="str">
        <f t="shared" si="555"/>
        <v>SIGNIFICATIVO</v>
      </c>
      <c r="AJ439" s="5" t="s">
        <v>441</v>
      </c>
      <c r="AK439" s="99" t="s">
        <v>382</v>
      </c>
      <c r="AN439" s="71"/>
    </row>
    <row r="440" spans="1:40" ht="327.75">
      <c r="A440" s="97"/>
      <c r="B440" s="233"/>
      <c r="C440" s="233"/>
      <c r="D440" s="233"/>
      <c r="E440" s="220"/>
      <c r="F440" s="220"/>
      <c r="G440" s="63">
        <v>41</v>
      </c>
      <c r="H440" s="64" t="str">
        <f t="shared" ref="H440:H468" si="570">VLOOKUP(G440,PELIGRO,3,0)</f>
        <v>Rocas inestables / talud inestable</v>
      </c>
      <c r="I440" s="64" t="str">
        <f t="shared" ref="I440:I468" si="571">VLOOKUP(G440,PELIGRO,5,0)</f>
        <v>Caída de rocas; derrumbes, desplomes</v>
      </c>
      <c r="J440" s="64" t="str">
        <f t="shared" ref="J440:J468" si="572">VLOOKUP(G440,PELIGRO,7,0)</f>
        <v>1er Auxilio, lesion leve, lesion moderada, lesion incapacitante, fatalidad</v>
      </c>
      <c r="K440" s="78">
        <v>2</v>
      </c>
      <c r="L440" s="78" t="s">
        <v>38</v>
      </c>
      <c r="M440" s="115">
        <f t="shared" si="552"/>
        <v>5</v>
      </c>
      <c r="N440" s="65" t="str">
        <f t="shared" si="560"/>
        <v>Alto</v>
      </c>
      <c r="O440" s="66"/>
      <c r="P440" s="5" t="str">
        <f t="shared" si="556"/>
        <v/>
      </c>
      <c r="Q440" s="66"/>
      <c r="R440" s="5" t="str">
        <f t="shared" si="557"/>
        <v/>
      </c>
      <c r="S440" s="67" t="s">
        <v>339</v>
      </c>
      <c r="T440" s="5">
        <f t="shared" si="558"/>
        <v>0.65</v>
      </c>
      <c r="U440" s="68" t="s">
        <v>417</v>
      </c>
      <c r="V440" s="5">
        <f t="shared" si="561"/>
        <v>0.55000000000000004</v>
      </c>
      <c r="W440" s="5">
        <f t="shared" si="562"/>
        <v>11</v>
      </c>
      <c r="X440" s="5">
        <f t="shared" si="563"/>
        <v>0.55000000000000004</v>
      </c>
      <c r="Y440" s="69" t="s">
        <v>240</v>
      </c>
      <c r="Z440" s="5">
        <f t="shared" si="559"/>
        <v>0.2</v>
      </c>
      <c r="AA440" s="5">
        <f t="shared" si="564"/>
        <v>13</v>
      </c>
      <c r="AB440" s="5">
        <f t="shared" si="565"/>
        <v>0.2</v>
      </c>
      <c r="AC440" s="5">
        <f t="shared" ref="AC440:AC468" si="573">IF(K440="","",IF(L440="","",VLOOKUP(CONCATENATE(K440,L440),$AY$3:$AZ$51,2,FALSE)))</f>
        <v>21</v>
      </c>
      <c r="AD440" s="5">
        <f t="shared" si="567"/>
        <v>1</v>
      </c>
      <c r="AE440" s="70">
        <f t="shared" si="568"/>
        <v>1</v>
      </c>
      <c r="AF440" s="5" t="str">
        <f t="shared" si="569"/>
        <v>5E</v>
      </c>
      <c r="AG440" s="66">
        <f t="shared" si="554"/>
        <v>25</v>
      </c>
      <c r="AH440" s="65" t="str">
        <f t="shared" si="553"/>
        <v>Bajo</v>
      </c>
      <c r="AI440" s="5" t="str">
        <f t="shared" si="555"/>
        <v>SIGNIFICATIVO</v>
      </c>
      <c r="AJ440" s="5" t="s">
        <v>441</v>
      </c>
      <c r="AK440" s="99" t="s">
        <v>382</v>
      </c>
      <c r="AN440" s="71"/>
    </row>
    <row r="441" spans="1:40" ht="299.25">
      <c r="A441" s="97"/>
      <c r="B441" s="233"/>
      <c r="C441" s="233"/>
      <c r="D441" s="233"/>
      <c r="E441" s="220"/>
      <c r="F441" s="220"/>
      <c r="G441" s="63">
        <v>39</v>
      </c>
      <c r="H441" s="64" t="str">
        <f t="shared" si="570"/>
        <v>Orden y limpieza deficiente/Desorden</v>
      </c>
      <c r="I441" s="64" t="str">
        <f t="shared" si="571"/>
        <v>Caída al mismo nivel</v>
      </c>
      <c r="J441" s="64" t="str">
        <f t="shared" si="572"/>
        <v>1er Auxilio, lesion leve, lesion moderada.</v>
      </c>
      <c r="K441" s="78">
        <v>3</v>
      </c>
      <c r="L441" s="78" t="s">
        <v>31</v>
      </c>
      <c r="M441" s="78">
        <f t="shared" si="552"/>
        <v>13</v>
      </c>
      <c r="N441" s="65" t="str">
        <f t="shared" si="560"/>
        <v>Medio</v>
      </c>
      <c r="O441" s="66"/>
      <c r="P441" s="5" t="str">
        <f t="shared" si="556"/>
        <v/>
      </c>
      <c r="Q441" s="66"/>
      <c r="R441" s="5" t="str">
        <f t="shared" si="557"/>
        <v/>
      </c>
      <c r="S441" s="67"/>
      <c r="T441" s="5" t="str">
        <f t="shared" si="558"/>
        <v/>
      </c>
      <c r="U441" s="68" t="s">
        <v>418</v>
      </c>
      <c r="V441" s="5">
        <f t="shared" si="561"/>
        <v>0.55000000000000004</v>
      </c>
      <c r="W441" s="5">
        <f t="shared" si="562"/>
        <v>11</v>
      </c>
      <c r="X441" s="5">
        <f t="shared" si="563"/>
        <v>0.55000000000000004</v>
      </c>
      <c r="Y441" s="69" t="s">
        <v>240</v>
      </c>
      <c r="Z441" s="5">
        <f t="shared" si="559"/>
        <v>0.2</v>
      </c>
      <c r="AA441" s="5">
        <f t="shared" si="564"/>
        <v>13</v>
      </c>
      <c r="AB441" s="5">
        <f t="shared" si="565"/>
        <v>0.2</v>
      </c>
      <c r="AC441" s="5">
        <f t="shared" si="573"/>
        <v>13</v>
      </c>
      <c r="AD441" s="5">
        <f t="shared" si="567"/>
        <v>5</v>
      </c>
      <c r="AE441" s="70">
        <f t="shared" si="568"/>
        <v>5</v>
      </c>
      <c r="AF441" s="5" t="str">
        <f t="shared" si="569"/>
        <v>4D</v>
      </c>
      <c r="AG441" s="66">
        <f t="shared" si="554"/>
        <v>21</v>
      </c>
      <c r="AH441" s="65" t="str">
        <f t="shared" si="553"/>
        <v>Bajo</v>
      </c>
      <c r="AI441" s="5" t="str">
        <f t="shared" si="555"/>
        <v>NO SIGNIFICATIVO</v>
      </c>
      <c r="AJ441" s="5" t="s">
        <v>441</v>
      </c>
      <c r="AK441" s="99" t="s">
        <v>382</v>
      </c>
      <c r="AN441" s="71"/>
    </row>
    <row r="442" spans="1:40" ht="384.75">
      <c r="A442" s="97"/>
      <c r="B442" s="233"/>
      <c r="C442" s="233"/>
      <c r="D442" s="233"/>
      <c r="E442" s="220"/>
      <c r="F442" s="220"/>
      <c r="G442" s="63">
        <v>8</v>
      </c>
      <c r="H442" s="64" t="str">
        <f t="shared" si="570"/>
        <v>Polvo /Material Particulado)</v>
      </c>
      <c r="I442" s="64" t="str">
        <f t="shared" si="571"/>
        <v>Inhalación de Polvo /Material Particulado), Contacto de la Vista con sustancias o agentes dañinos.</v>
      </c>
      <c r="J442" s="64" t="str">
        <f t="shared" si="572"/>
        <v>1er Auxilio, lesion leve, lesion moderada, posible enfermedad no ocupacional, posible enfermedad ocupacional</v>
      </c>
      <c r="K442" s="78">
        <v>3</v>
      </c>
      <c r="L442" s="78" t="s">
        <v>31</v>
      </c>
      <c r="M442" s="78">
        <f t="shared" si="552"/>
        <v>13</v>
      </c>
      <c r="N442" s="65" t="str">
        <f t="shared" si="560"/>
        <v>Medio</v>
      </c>
      <c r="O442" s="66"/>
      <c r="P442" s="5" t="str">
        <f t="shared" si="556"/>
        <v/>
      </c>
      <c r="Q442" s="66"/>
      <c r="R442" s="5" t="str">
        <f t="shared" si="557"/>
        <v/>
      </c>
      <c r="S442" s="67" t="s">
        <v>350</v>
      </c>
      <c r="T442" s="5">
        <f t="shared" si="558"/>
        <v>0.65</v>
      </c>
      <c r="U442" s="68" t="s">
        <v>396</v>
      </c>
      <c r="V442" s="5">
        <f t="shared" si="561"/>
        <v>0.55000000000000004</v>
      </c>
      <c r="W442" s="5">
        <f t="shared" si="562"/>
        <v>11</v>
      </c>
      <c r="X442" s="5">
        <f t="shared" si="563"/>
        <v>0.55000000000000004</v>
      </c>
      <c r="Y442" s="69" t="s">
        <v>240</v>
      </c>
      <c r="Z442" s="5">
        <f t="shared" si="559"/>
        <v>0.2</v>
      </c>
      <c r="AA442" s="5">
        <f t="shared" si="564"/>
        <v>13</v>
      </c>
      <c r="AB442" s="5">
        <f t="shared" si="565"/>
        <v>0.2</v>
      </c>
      <c r="AC442" s="5">
        <f t="shared" si="573"/>
        <v>13</v>
      </c>
      <c r="AD442" s="5">
        <f t="shared" si="567"/>
        <v>1</v>
      </c>
      <c r="AE442" s="70">
        <f t="shared" si="568"/>
        <v>1</v>
      </c>
      <c r="AF442" s="5" t="str">
        <f t="shared" si="569"/>
        <v>5E</v>
      </c>
      <c r="AG442" s="66">
        <f t="shared" si="554"/>
        <v>25</v>
      </c>
      <c r="AH442" s="65" t="str">
        <f t="shared" si="553"/>
        <v>Bajo</v>
      </c>
      <c r="AI442" s="5" t="str">
        <f t="shared" si="555"/>
        <v>NO SIGNIFICATIVO</v>
      </c>
      <c r="AJ442" s="5" t="s">
        <v>441</v>
      </c>
      <c r="AK442" s="99" t="s">
        <v>382</v>
      </c>
      <c r="AN442" s="71"/>
    </row>
    <row r="443" spans="1:40" ht="228">
      <c r="A443" s="97"/>
      <c r="B443" s="233"/>
      <c r="C443" s="233"/>
      <c r="D443" s="233"/>
      <c r="E443" s="220"/>
      <c r="F443" s="220"/>
      <c r="G443" s="63">
        <v>25</v>
      </c>
      <c r="H443" s="64" t="str">
        <f t="shared" si="570"/>
        <v>Herramientas manuales y de poder en mal estado</v>
      </c>
      <c r="I443" s="64" t="str">
        <f t="shared" si="571"/>
        <v>Golpeado por caída de Herramientas objetos (anulación), Atrapado (Puntos de pellizco y mordida)</v>
      </c>
      <c r="J443" s="64" t="str">
        <f t="shared" si="572"/>
        <v>1er Auxilio, lesion leve, lesion moderada, lesion incapacitante, fatalidad</v>
      </c>
      <c r="K443" s="78">
        <v>2</v>
      </c>
      <c r="L443" s="78" t="s">
        <v>31</v>
      </c>
      <c r="M443" s="115">
        <f t="shared" si="552"/>
        <v>8</v>
      </c>
      <c r="N443" s="65" t="str">
        <f t="shared" si="560"/>
        <v>Alto</v>
      </c>
      <c r="O443" s="66"/>
      <c r="P443" s="5" t="str">
        <f t="shared" si="556"/>
        <v/>
      </c>
      <c r="Q443" s="66"/>
      <c r="R443" s="5" t="str">
        <f t="shared" si="557"/>
        <v/>
      </c>
      <c r="S443" s="67"/>
      <c r="T443" s="5" t="str">
        <f t="shared" si="558"/>
        <v/>
      </c>
      <c r="U443" s="68" t="s">
        <v>428</v>
      </c>
      <c r="V443" s="5">
        <f t="shared" si="561"/>
        <v>0.55000000000000004</v>
      </c>
      <c r="W443" s="5">
        <f t="shared" si="562"/>
        <v>6</v>
      </c>
      <c r="X443" s="5">
        <f t="shared" si="563"/>
        <v>0.55000000000000004</v>
      </c>
      <c r="Y443" s="69" t="s">
        <v>240</v>
      </c>
      <c r="Z443" s="5">
        <f t="shared" si="559"/>
        <v>0.2</v>
      </c>
      <c r="AA443" s="5">
        <f t="shared" si="564"/>
        <v>13</v>
      </c>
      <c r="AB443" s="5">
        <f t="shared" si="565"/>
        <v>0.2</v>
      </c>
      <c r="AC443" s="5">
        <f t="shared" si="573"/>
        <v>18</v>
      </c>
      <c r="AD443" s="5">
        <f t="shared" si="567"/>
        <v>6</v>
      </c>
      <c r="AE443" s="70">
        <f t="shared" si="568"/>
        <v>6</v>
      </c>
      <c r="AF443" s="5" t="str">
        <f t="shared" si="569"/>
        <v>3E</v>
      </c>
      <c r="AG443" s="66">
        <f t="shared" si="554"/>
        <v>20</v>
      </c>
      <c r="AH443" s="65" t="str">
        <f t="shared" si="553"/>
        <v>Bajo</v>
      </c>
      <c r="AI443" s="5" t="str">
        <f t="shared" si="555"/>
        <v>SIGNIFICATIVO</v>
      </c>
      <c r="AJ443" s="5" t="s">
        <v>441</v>
      </c>
      <c r="AK443" s="99" t="s">
        <v>382</v>
      </c>
      <c r="AN443" s="71"/>
    </row>
    <row r="444" spans="1:40" ht="313.5">
      <c r="A444" s="97"/>
      <c r="B444" s="233"/>
      <c r="C444" s="233"/>
      <c r="D444" s="233"/>
      <c r="E444" s="220"/>
      <c r="F444" s="220"/>
      <c r="G444" s="63">
        <v>33</v>
      </c>
      <c r="H444" s="64" t="str">
        <f t="shared" si="570"/>
        <v xml:space="preserve">Vehículo/equipo Motorizado en Movimiento </v>
      </c>
      <c r="I444" s="64" t="str">
        <f t="shared" si="571"/>
        <v>Atropellamiento - Accidente Vehicular</v>
      </c>
      <c r="J444" s="64" t="str">
        <f t="shared" si="572"/>
        <v>1er Auxilio, lesion leve, lesion moderada, lesion incapacitante, fatalidad</v>
      </c>
      <c r="K444" s="78">
        <v>2</v>
      </c>
      <c r="L444" s="78" t="s">
        <v>31</v>
      </c>
      <c r="M444" s="115">
        <f t="shared" si="552"/>
        <v>8</v>
      </c>
      <c r="N444" s="65" t="str">
        <f t="shared" si="560"/>
        <v>Alto</v>
      </c>
      <c r="O444" s="66"/>
      <c r="P444" s="5" t="str">
        <f t="shared" si="556"/>
        <v/>
      </c>
      <c r="Q444" s="66"/>
      <c r="R444" s="5" t="str">
        <f t="shared" si="557"/>
        <v/>
      </c>
      <c r="S444" s="67" t="s">
        <v>355</v>
      </c>
      <c r="T444" s="5">
        <f t="shared" si="558"/>
        <v>0.65</v>
      </c>
      <c r="U444" s="68" t="s">
        <v>420</v>
      </c>
      <c r="V444" s="5">
        <f t="shared" si="561"/>
        <v>0.55000000000000004</v>
      </c>
      <c r="W444" s="5">
        <f t="shared" si="562"/>
        <v>11</v>
      </c>
      <c r="X444" s="5">
        <f t="shared" si="563"/>
        <v>0.55000000000000004</v>
      </c>
      <c r="Y444" s="69" t="s">
        <v>240</v>
      </c>
      <c r="Z444" s="5">
        <f t="shared" si="559"/>
        <v>0.2</v>
      </c>
      <c r="AA444" s="5">
        <f t="shared" si="564"/>
        <v>13</v>
      </c>
      <c r="AB444" s="5">
        <f t="shared" si="565"/>
        <v>0.2</v>
      </c>
      <c r="AC444" s="5">
        <f t="shared" si="573"/>
        <v>18</v>
      </c>
      <c r="AD444" s="5">
        <f t="shared" si="567"/>
        <v>1</v>
      </c>
      <c r="AE444" s="70">
        <f t="shared" si="568"/>
        <v>1</v>
      </c>
      <c r="AF444" s="5" t="str">
        <f t="shared" si="569"/>
        <v>5E</v>
      </c>
      <c r="AG444" s="66">
        <f t="shared" si="554"/>
        <v>25</v>
      </c>
      <c r="AH444" s="65" t="str">
        <f t="shared" si="553"/>
        <v>Bajo</v>
      </c>
      <c r="AI444" s="5" t="str">
        <f t="shared" si="555"/>
        <v>SIGNIFICATIVO</v>
      </c>
      <c r="AJ444" s="5" t="s">
        <v>441</v>
      </c>
      <c r="AK444" s="99" t="s">
        <v>382</v>
      </c>
      <c r="AN444" s="71"/>
    </row>
    <row r="445" spans="1:40" ht="313.5">
      <c r="A445" s="97"/>
      <c r="B445" s="233"/>
      <c r="C445" s="233"/>
      <c r="D445" s="233"/>
      <c r="E445" s="220"/>
      <c r="F445" s="220"/>
      <c r="G445" s="63">
        <v>32</v>
      </c>
      <c r="H445" s="64" t="str">
        <f t="shared" si="570"/>
        <v>Trabajos en altura (Encima de 1.80 metros)</v>
      </c>
      <c r="I445" s="64" t="str">
        <f t="shared" si="571"/>
        <v>Caída a distinto nivel</v>
      </c>
      <c r="J445" s="64" t="str">
        <f t="shared" si="572"/>
        <v>1er Auxilio, lesion leve, lesion moderada, lesion incapacitante, fatalidad</v>
      </c>
      <c r="K445" s="78">
        <v>2</v>
      </c>
      <c r="L445" s="78" t="s">
        <v>31</v>
      </c>
      <c r="M445" s="115">
        <f t="shared" si="552"/>
        <v>8</v>
      </c>
      <c r="N445" s="65" t="str">
        <f t="shared" si="560"/>
        <v>Alto</v>
      </c>
      <c r="O445" s="66"/>
      <c r="P445" s="5" t="str">
        <f t="shared" si="556"/>
        <v/>
      </c>
      <c r="Q445" s="66"/>
      <c r="R445" s="5" t="str">
        <f t="shared" si="557"/>
        <v/>
      </c>
      <c r="S445" s="116" t="s">
        <v>385</v>
      </c>
      <c r="T445" s="5">
        <f t="shared" si="558"/>
        <v>0.65</v>
      </c>
      <c r="U445" s="68" t="s">
        <v>419</v>
      </c>
      <c r="V445" s="5">
        <f t="shared" si="561"/>
        <v>0.55000000000000004</v>
      </c>
      <c r="W445" s="5">
        <f t="shared" si="562"/>
        <v>11</v>
      </c>
      <c r="X445" s="5">
        <f t="shared" si="563"/>
        <v>0.55000000000000004</v>
      </c>
      <c r="Y445" s="69" t="s">
        <v>307</v>
      </c>
      <c r="Z445" s="5">
        <f t="shared" si="559"/>
        <v>0.2</v>
      </c>
      <c r="AA445" s="5">
        <f t="shared" si="564"/>
        <v>12</v>
      </c>
      <c r="AB445" s="5">
        <f t="shared" si="565"/>
        <v>0.2</v>
      </c>
      <c r="AC445" s="5">
        <f t="shared" si="573"/>
        <v>18</v>
      </c>
      <c r="AD445" s="5">
        <f t="shared" si="567"/>
        <v>1</v>
      </c>
      <c r="AE445" s="70">
        <f t="shared" si="568"/>
        <v>1</v>
      </c>
      <c r="AF445" s="5" t="str">
        <f t="shared" si="569"/>
        <v>5E</v>
      </c>
      <c r="AG445" s="66">
        <f t="shared" si="554"/>
        <v>25</v>
      </c>
      <c r="AH445" s="65" t="str">
        <f t="shared" si="553"/>
        <v>Bajo</v>
      </c>
      <c r="AI445" s="5" t="str">
        <f t="shared" si="555"/>
        <v>SIGNIFICATIVO</v>
      </c>
      <c r="AJ445" s="5" t="s">
        <v>441</v>
      </c>
      <c r="AK445" s="99" t="s">
        <v>382</v>
      </c>
      <c r="AN445" s="71"/>
    </row>
    <row r="446" spans="1:40" ht="299.25">
      <c r="A446" s="97"/>
      <c r="B446" s="233"/>
      <c r="C446" s="233"/>
      <c r="D446" s="233"/>
      <c r="E446" s="220"/>
      <c r="F446" s="220"/>
      <c r="G446" s="63">
        <v>74</v>
      </c>
      <c r="H446" s="64" t="str">
        <f t="shared" si="570"/>
        <v>Levantar incorrectamente</v>
      </c>
      <c r="I446" s="64" t="str">
        <f t="shared" si="571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446" s="64" t="str">
        <f t="shared" si="572"/>
        <v>1er Auxilio, lesion leve, lesion moderada, lesion incapacitante, fatalidad</v>
      </c>
      <c r="K446" s="78">
        <v>3</v>
      </c>
      <c r="L446" s="78" t="s">
        <v>31</v>
      </c>
      <c r="M446" s="78">
        <f t="shared" si="552"/>
        <v>13</v>
      </c>
      <c r="N446" s="65" t="str">
        <f t="shared" si="560"/>
        <v>Medio</v>
      </c>
      <c r="O446" s="66"/>
      <c r="P446" s="5" t="str">
        <f t="shared" si="556"/>
        <v/>
      </c>
      <c r="Q446" s="66"/>
      <c r="R446" s="5" t="str">
        <f t="shared" si="557"/>
        <v/>
      </c>
      <c r="S446" s="67" t="s">
        <v>310</v>
      </c>
      <c r="T446" s="5">
        <f t="shared" si="558"/>
        <v>0.65</v>
      </c>
      <c r="U446" s="68" t="s">
        <v>418</v>
      </c>
      <c r="V446" s="5">
        <f t="shared" si="561"/>
        <v>0.55000000000000004</v>
      </c>
      <c r="W446" s="5">
        <f t="shared" si="562"/>
        <v>11</v>
      </c>
      <c r="X446" s="5">
        <f t="shared" si="563"/>
        <v>0.55000000000000004</v>
      </c>
      <c r="Y446" s="69" t="s">
        <v>240</v>
      </c>
      <c r="Z446" s="5">
        <f t="shared" si="559"/>
        <v>0.2</v>
      </c>
      <c r="AA446" s="5">
        <f t="shared" si="564"/>
        <v>13</v>
      </c>
      <c r="AB446" s="5">
        <f t="shared" si="565"/>
        <v>0.2</v>
      </c>
      <c r="AC446" s="5">
        <f t="shared" si="573"/>
        <v>13</v>
      </c>
      <c r="AD446" s="5">
        <f t="shared" si="567"/>
        <v>1</v>
      </c>
      <c r="AE446" s="70">
        <f t="shared" si="568"/>
        <v>1</v>
      </c>
      <c r="AF446" s="5" t="str">
        <f t="shared" si="569"/>
        <v>5E</v>
      </c>
      <c r="AG446" s="66">
        <f t="shared" si="554"/>
        <v>25</v>
      </c>
      <c r="AH446" s="65" t="str">
        <f t="shared" si="553"/>
        <v>Bajo</v>
      </c>
      <c r="AI446" s="5" t="str">
        <f t="shared" si="555"/>
        <v>NO SIGNIFICATIVO</v>
      </c>
      <c r="AJ446" s="5" t="s">
        <v>441</v>
      </c>
      <c r="AK446" s="99" t="s">
        <v>382</v>
      </c>
      <c r="AN446" s="71"/>
    </row>
    <row r="447" spans="1:40" ht="356.25">
      <c r="A447" s="97"/>
      <c r="B447" s="233"/>
      <c r="C447" s="233"/>
      <c r="D447" s="233"/>
      <c r="E447" s="220" t="s">
        <v>320</v>
      </c>
      <c r="F447" s="220" t="s">
        <v>267</v>
      </c>
      <c r="G447" s="63">
        <v>10</v>
      </c>
      <c r="H447" s="64" t="str">
        <f t="shared" si="570"/>
        <v>Vapores/gases/humos/Neblina</v>
      </c>
      <c r="I447" s="64" t="str">
        <f t="shared" si="571"/>
        <v>Inhalación de sustancias o agentes dañinos</v>
      </c>
      <c r="J447" s="64" t="str">
        <f t="shared" si="572"/>
        <v>1er Auxilio, fatalidad, posible enfermedad no ocupacional, posible enfermedad ocupacional</v>
      </c>
      <c r="K447" s="78">
        <v>2</v>
      </c>
      <c r="L447" s="78" t="s">
        <v>31</v>
      </c>
      <c r="M447" s="115">
        <f t="shared" si="552"/>
        <v>8</v>
      </c>
      <c r="N447" s="65" t="str">
        <f t="shared" si="560"/>
        <v>Alto</v>
      </c>
      <c r="O447" s="66"/>
      <c r="P447" s="5" t="str">
        <f t="shared" si="556"/>
        <v/>
      </c>
      <c r="Q447" s="66"/>
      <c r="R447" s="5" t="str">
        <f t="shared" si="557"/>
        <v/>
      </c>
      <c r="S447" s="67" t="s">
        <v>322</v>
      </c>
      <c r="T447" s="5">
        <f t="shared" si="558"/>
        <v>0.65</v>
      </c>
      <c r="U447" s="68" t="s">
        <v>416</v>
      </c>
      <c r="V447" s="5">
        <f t="shared" si="561"/>
        <v>0.55000000000000004</v>
      </c>
      <c r="W447" s="5">
        <f t="shared" si="562"/>
        <v>11</v>
      </c>
      <c r="X447" s="5">
        <f t="shared" si="563"/>
        <v>0.55000000000000004</v>
      </c>
      <c r="Y447" s="69" t="s">
        <v>240</v>
      </c>
      <c r="Z447" s="5">
        <f t="shared" si="559"/>
        <v>0.2</v>
      </c>
      <c r="AA447" s="5">
        <f t="shared" si="564"/>
        <v>13</v>
      </c>
      <c r="AB447" s="5">
        <f t="shared" si="565"/>
        <v>0.2</v>
      </c>
      <c r="AC447" s="5">
        <f t="shared" si="573"/>
        <v>18</v>
      </c>
      <c r="AD447" s="5">
        <f t="shared" si="567"/>
        <v>1</v>
      </c>
      <c r="AE447" s="70">
        <f t="shared" si="568"/>
        <v>1</v>
      </c>
      <c r="AF447" s="5" t="str">
        <f t="shared" si="569"/>
        <v>5E</v>
      </c>
      <c r="AG447" s="66">
        <f t="shared" si="554"/>
        <v>25</v>
      </c>
      <c r="AH447" s="65" t="str">
        <f t="shared" si="553"/>
        <v>Bajo</v>
      </c>
      <c r="AI447" s="5" t="str">
        <f t="shared" si="555"/>
        <v>SIGNIFICATIVO</v>
      </c>
      <c r="AJ447" s="5" t="s">
        <v>441</v>
      </c>
      <c r="AK447" s="99" t="s">
        <v>382</v>
      </c>
      <c r="AN447" s="71"/>
    </row>
    <row r="448" spans="1:40" ht="299.25">
      <c r="A448" s="97"/>
      <c r="B448" s="233"/>
      <c r="C448" s="233"/>
      <c r="D448" s="233"/>
      <c r="E448" s="220"/>
      <c r="F448" s="220"/>
      <c r="G448" s="63">
        <v>50</v>
      </c>
      <c r="H448" s="64" t="str">
        <f t="shared" si="570"/>
        <v>Equipos o instalaciones eléctricas energizadas</v>
      </c>
      <c r="I448" s="64" t="str">
        <f t="shared" si="571"/>
        <v>Contacto directo / indirecto / inducción con energía eléctrica</v>
      </c>
      <c r="J448" s="64" t="str">
        <f t="shared" si="572"/>
        <v>1er Auxilio, lesion leve, lesion moderada, posible enfermedad ocupacional, fatalidad</v>
      </c>
      <c r="K448" s="78">
        <v>2</v>
      </c>
      <c r="L448" s="78" t="s">
        <v>31</v>
      </c>
      <c r="M448" s="115">
        <f t="shared" si="552"/>
        <v>8</v>
      </c>
      <c r="N448" s="65" t="str">
        <f t="shared" si="560"/>
        <v>Alto</v>
      </c>
      <c r="O448" s="66"/>
      <c r="P448" s="5" t="str">
        <f t="shared" si="556"/>
        <v/>
      </c>
      <c r="Q448" s="66"/>
      <c r="R448" s="5" t="str">
        <f t="shared" si="557"/>
        <v/>
      </c>
      <c r="S448" s="67" t="s">
        <v>360</v>
      </c>
      <c r="T448" s="5">
        <f t="shared" si="558"/>
        <v>0.65</v>
      </c>
      <c r="U448" s="68" t="s">
        <v>418</v>
      </c>
      <c r="V448" s="5">
        <f t="shared" si="561"/>
        <v>0.55000000000000004</v>
      </c>
      <c r="W448" s="5">
        <f t="shared" si="562"/>
        <v>11</v>
      </c>
      <c r="X448" s="5">
        <f t="shared" si="563"/>
        <v>0.55000000000000004</v>
      </c>
      <c r="Y448" s="69" t="s">
        <v>272</v>
      </c>
      <c r="Z448" s="5">
        <f t="shared" si="559"/>
        <v>0.2</v>
      </c>
      <c r="AA448" s="5">
        <f t="shared" si="564"/>
        <v>10</v>
      </c>
      <c r="AB448" s="5">
        <f t="shared" si="565"/>
        <v>0.2</v>
      </c>
      <c r="AC448" s="5">
        <f t="shared" si="573"/>
        <v>18</v>
      </c>
      <c r="AD448" s="5">
        <f t="shared" si="567"/>
        <v>1</v>
      </c>
      <c r="AE448" s="70">
        <f t="shared" si="568"/>
        <v>1</v>
      </c>
      <c r="AF448" s="5" t="str">
        <f t="shared" si="569"/>
        <v>5E</v>
      </c>
      <c r="AG448" s="66">
        <f t="shared" si="554"/>
        <v>25</v>
      </c>
      <c r="AH448" s="65" t="str">
        <f t="shared" si="553"/>
        <v>Bajo</v>
      </c>
      <c r="AI448" s="5" t="str">
        <f t="shared" si="555"/>
        <v>SIGNIFICATIVO</v>
      </c>
      <c r="AJ448" s="5" t="s">
        <v>441</v>
      </c>
      <c r="AK448" s="99" t="s">
        <v>382</v>
      </c>
      <c r="AN448" s="71"/>
    </row>
    <row r="449" spans="1:40" ht="327.75">
      <c r="A449" s="97"/>
      <c r="B449" s="233"/>
      <c r="C449" s="233"/>
      <c r="D449" s="233"/>
      <c r="E449" s="220"/>
      <c r="F449" s="220"/>
      <c r="G449" s="63">
        <v>41</v>
      </c>
      <c r="H449" s="64" t="str">
        <f t="shared" si="570"/>
        <v>Rocas inestables / talud inestable</v>
      </c>
      <c r="I449" s="64" t="str">
        <f t="shared" si="571"/>
        <v>Caída de rocas; derrumbes, desplomes</v>
      </c>
      <c r="J449" s="64" t="str">
        <f t="shared" si="572"/>
        <v>1er Auxilio, lesion leve, lesion moderada, lesion incapacitante, fatalidad</v>
      </c>
      <c r="K449" s="78">
        <v>2</v>
      </c>
      <c r="L449" s="78" t="s">
        <v>38</v>
      </c>
      <c r="M449" s="115">
        <f t="shared" si="552"/>
        <v>5</v>
      </c>
      <c r="N449" s="65" t="str">
        <f t="shared" si="560"/>
        <v>Alto</v>
      </c>
      <c r="O449" s="66"/>
      <c r="P449" s="5" t="str">
        <f t="shared" si="556"/>
        <v/>
      </c>
      <c r="Q449" s="66"/>
      <c r="R449" s="5" t="str">
        <f t="shared" si="557"/>
        <v/>
      </c>
      <c r="S449" s="67" t="s">
        <v>339</v>
      </c>
      <c r="T449" s="5">
        <f t="shared" si="558"/>
        <v>0.65</v>
      </c>
      <c r="U449" s="68" t="s">
        <v>417</v>
      </c>
      <c r="V449" s="5">
        <f t="shared" si="561"/>
        <v>0.55000000000000004</v>
      </c>
      <c r="W449" s="5">
        <f t="shared" si="562"/>
        <v>11</v>
      </c>
      <c r="X449" s="5">
        <f t="shared" si="563"/>
        <v>0.55000000000000004</v>
      </c>
      <c r="Y449" s="69" t="s">
        <v>240</v>
      </c>
      <c r="Z449" s="5">
        <f t="shared" si="559"/>
        <v>0.2</v>
      </c>
      <c r="AA449" s="5">
        <f t="shared" si="564"/>
        <v>13</v>
      </c>
      <c r="AB449" s="5">
        <f t="shared" si="565"/>
        <v>0.2</v>
      </c>
      <c r="AC449" s="5">
        <f t="shared" si="573"/>
        <v>21</v>
      </c>
      <c r="AD449" s="5">
        <f t="shared" si="567"/>
        <v>1</v>
      </c>
      <c r="AE449" s="70">
        <f t="shared" si="568"/>
        <v>1</v>
      </c>
      <c r="AF449" s="5" t="str">
        <f t="shared" si="569"/>
        <v>5E</v>
      </c>
      <c r="AG449" s="66">
        <f t="shared" si="554"/>
        <v>25</v>
      </c>
      <c r="AH449" s="65" t="str">
        <f t="shared" si="553"/>
        <v>Bajo</v>
      </c>
      <c r="AI449" s="5" t="str">
        <f t="shared" si="555"/>
        <v>SIGNIFICATIVO</v>
      </c>
      <c r="AJ449" s="5" t="s">
        <v>441</v>
      </c>
      <c r="AK449" s="99" t="s">
        <v>382</v>
      </c>
      <c r="AN449" s="71"/>
    </row>
    <row r="450" spans="1:40" ht="299.25">
      <c r="A450" s="97"/>
      <c r="B450" s="233"/>
      <c r="C450" s="233"/>
      <c r="D450" s="233"/>
      <c r="E450" s="220"/>
      <c r="F450" s="220"/>
      <c r="G450" s="63">
        <v>39</v>
      </c>
      <c r="H450" s="64" t="str">
        <f t="shared" si="570"/>
        <v>Orden y limpieza deficiente/Desorden</v>
      </c>
      <c r="I450" s="64" t="str">
        <f t="shared" si="571"/>
        <v>Caída al mismo nivel</v>
      </c>
      <c r="J450" s="64" t="str">
        <f t="shared" si="572"/>
        <v>1er Auxilio, lesion leve, lesion moderada.</v>
      </c>
      <c r="K450" s="78">
        <v>3</v>
      </c>
      <c r="L450" s="78" t="s">
        <v>31</v>
      </c>
      <c r="M450" s="78">
        <f t="shared" si="552"/>
        <v>13</v>
      </c>
      <c r="N450" s="65" t="str">
        <f t="shared" si="560"/>
        <v>Medio</v>
      </c>
      <c r="O450" s="66"/>
      <c r="P450" s="5" t="str">
        <f t="shared" si="556"/>
        <v/>
      </c>
      <c r="Q450" s="66"/>
      <c r="R450" s="5" t="str">
        <f t="shared" si="557"/>
        <v/>
      </c>
      <c r="S450" s="67"/>
      <c r="T450" s="5" t="str">
        <f t="shared" si="558"/>
        <v/>
      </c>
      <c r="U450" s="68" t="s">
        <v>418</v>
      </c>
      <c r="V450" s="5">
        <f t="shared" si="561"/>
        <v>0.55000000000000004</v>
      </c>
      <c r="W450" s="5">
        <f t="shared" si="562"/>
        <v>11</v>
      </c>
      <c r="X450" s="5">
        <f t="shared" si="563"/>
        <v>0.55000000000000004</v>
      </c>
      <c r="Y450" s="69" t="s">
        <v>240</v>
      </c>
      <c r="Z450" s="5">
        <f t="shared" si="559"/>
        <v>0.2</v>
      </c>
      <c r="AA450" s="5">
        <f t="shared" si="564"/>
        <v>13</v>
      </c>
      <c r="AB450" s="5">
        <f t="shared" si="565"/>
        <v>0.2</v>
      </c>
      <c r="AC450" s="5">
        <f t="shared" si="573"/>
        <v>13</v>
      </c>
      <c r="AD450" s="5">
        <f t="shared" si="567"/>
        <v>5</v>
      </c>
      <c r="AE450" s="70">
        <f t="shared" si="568"/>
        <v>5</v>
      </c>
      <c r="AF450" s="5" t="str">
        <f t="shared" si="569"/>
        <v>4D</v>
      </c>
      <c r="AG450" s="66">
        <f t="shared" si="554"/>
        <v>21</v>
      </c>
      <c r="AH450" s="65" t="str">
        <f t="shared" si="553"/>
        <v>Bajo</v>
      </c>
      <c r="AI450" s="5" t="str">
        <f t="shared" si="555"/>
        <v>NO SIGNIFICATIVO</v>
      </c>
      <c r="AJ450" s="5" t="s">
        <v>441</v>
      </c>
      <c r="AK450" s="99" t="s">
        <v>382</v>
      </c>
      <c r="AN450" s="71"/>
    </row>
    <row r="451" spans="1:40" ht="384.75">
      <c r="A451" s="97"/>
      <c r="B451" s="233"/>
      <c r="C451" s="233"/>
      <c r="D451" s="233"/>
      <c r="E451" s="220"/>
      <c r="F451" s="220"/>
      <c r="G451" s="63">
        <v>8</v>
      </c>
      <c r="H451" s="64" t="str">
        <f t="shared" si="570"/>
        <v>Polvo /Material Particulado)</v>
      </c>
      <c r="I451" s="64" t="str">
        <f t="shared" si="571"/>
        <v>Inhalación de Polvo /Material Particulado), Contacto de la Vista con sustancias o agentes dañinos.</v>
      </c>
      <c r="J451" s="64" t="str">
        <f t="shared" si="572"/>
        <v>1er Auxilio, lesion leve, lesion moderada, posible enfermedad no ocupacional, posible enfermedad ocupacional</v>
      </c>
      <c r="K451" s="78">
        <v>3</v>
      </c>
      <c r="L451" s="78" t="s">
        <v>31</v>
      </c>
      <c r="M451" s="78">
        <f t="shared" si="552"/>
        <v>13</v>
      </c>
      <c r="N451" s="65" t="str">
        <f t="shared" si="560"/>
        <v>Medio</v>
      </c>
      <c r="O451" s="66"/>
      <c r="P451" s="5" t="str">
        <f t="shared" si="556"/>
        <v/>
      </c>
      <c r="Q451" s="66"/>
      <c r="R451" s="5" t="str">
        <f t="shared" si="557"/>
        <v/>
      </c>
      <c r="S451" s="67" t="s">
        <v>350</v>
      </c>
      <c r="T451" s="5">
        <f t="shared" si="558"/>
        <v>0.65</v>
      </c>
      <c r="U451" s="68" t="s">
        <v>396</v>
      </c>
      <c r="V451" s="5">
        <f t="shared" si="561"/>
        <v>0.55000000000000004</v>
      </c>
      <c r="W451" s="5">
        <f t="shared" si="562"/>
        <v>11</v>
      </c>
      <c r="X451" s="5">
        <f t="shared" si="563"/>
        <v>0.55000000000000004</v>
      </c>
      <c r="Y451" s="69" t="s">
        <v>240</v>
      </c>
      <c r="Z451" s="5">
        <f t="shared" si="559"/>
        <v>0.2</v>
      </c>
      <c r="AA451" s="5">
        <f t="shared" si="564"/>
        <v>13</v>
      </c>
      <c r="AB451" s="5">
        <f t="shared" si="565"/>
        <v>0.2</v>
      </c>
      <c r="AC451" s="5">
        <f t="shared" si="573"/>
        <v>13</v>
      </c>
      <c r="AD451" s="5">
        <f t="shared" si="567"/>
        <v>1</v>
      </c>
      <c r="AE451" s="70">
        <f t="shared" si="568"/>
        <v>1</v>
      </c>
      <c r="AF451" s="5" t="str">
        <f t="shared" si="569"/>
        <v>5E</v>
      </c>
      <c r="AG451" s="66">
        <f t="shared" si="554"/>
        <v>25</v>
      </c>
      <c r="AH451" s="65" t="str">
        <f t="shared" si="553"/>
        <v>Bajo</v>
      </c>
      <c r="AI451" s="5" t="str">
        <f t="shared" si="555"/>
        <v>NO SIGNIFICATIVO</v>
      </c>
      <c r="AJ451" s="5" t="s">
        <v>441</v>
      </c>
      <c r="AK451" s="99" t="s">
        <v>382</v>
      </c>
      <c r="AN451" s="71"/>
    </row>
    <row r="452" spans="1:40" ht="228">
      <c r="A452" s="97"/>
      <c r="B452" s="233"/>
      <c r="C452" s="233"/>
      <c r="D452" s="233"/>
      <c r="E452" s="220"/>
      <c r="F452" s="220"/>
      <c r="G452" s="63">
        <v>25</v>
      </c>
      <c r="H452" s="64" t="str">
        <f t="shared" si="570"/>
        <v>Herramientas manuales y de poder en mal estado</v>
      </c>
      <c r="I452" s="64" t="str">
        <f t="shared" si="571"/>
        <v>Golpeado por caída de Herramientas objetos (anulación), Atrapado (Puntos de pellizco y mordida)</v>
      </c>
      <c r="J452" s="64" t="str">
        <f t="shared" si="572"/>
        <v>1er Auxilio, lesion leve, lesion moderada, lesion incapacitante, fatalidad</v>
      </c>
      <c r="K452" s="78">
        <v>2</v>
      </c>
      <c r="L452" s="78" t="s">
        <v>31</v>
      </c>
      <c r="M452" s="115">
        <f t="shared" ref="M452" si="574">IF(OR(K452="",L452=""),"",VLOOKUP(CONCATENATE(K452,L452),$AS$3:$AT$51,2,FALSE))</f>
        <v>8</v>
      </c>
      <c r="N452" s="65" t="str">
        <f t="shared" si="560"/>
        <v>Alto</v>
      </c>
      <c r="O452" s="66"/>
      <c r="P452" s="5" t="str">
        <f t="shared" si="556"/>
        <v/>
      </c>
      <c r="Q452" s="66"/>
      <c r="R452" s="5" t="str">
        <f t="shared" si="557"/>
        <v/>
      </c>
      <c r="S452" s="67"/>
      <c r="T452" s="5" t="str">
        <f t="shared" si="558"/>
        <v/>
      </c>
      <c r="U452" s="68" t="s">
        <v>428</v>
      </c>
      <c r="V452" s="5">
        <f t="shared" si="561"/>
        <v>0.55000000000000004</v>
      </c>
      <c r="W452" s="5">
        <f t="shared" si="562"/>
        <v>6</v>
      </c>
      <c r="X452" s="5">
        <f t="shared" si="563"/>
        <v>0.55000000000000004</v>
      </c>
      <c r="Y452" s="69" t="s">
        <v>240</v>
      </c>
      <c r="Z452" s="5">
        <f t="shared" si="559"/>
        <v>0.2</v>
      </c>
      <c r="AA452" s="5">
        <f t="shared" si="564"/>
        <v>13</v>
      </c>
      <c r="AB452" s="5">
        <f t="shared" si="565"/>
        <v>0.2</v>
      </c>
      <c r="AC452" s="5">
        <f t="shared" si="573"/>
        <v>18</v>
      </c>
      <c r="AD452" s="5">
        <f t="shared" si="567"/>
        <v>6</v>
      </c>
      <c r="AE452" s="70">
        <f t="shared" si="568"/>
        <v>6</v>
      </c>
      <c r="AF452" s="5" t="str">
        <f t="shared" si="569"/>
        <v>3E</v>
      </c>
      <c r="AG452" s="66">
        <f t="shared" si="554"/>
        <v>20</v>
      </c>
      <c r="AH452" s="65" t="str">
        <f t="shared" si="553"/>
        <v>Bajo</v>
      </c>
      <c r="AI452" s="5" t="str">
        <f t="shared" si="555"/>
        <v>SIGNIFICATIVO</v>
      </c>
      <c r="AJ452" s="5" t="s">
        <v>441</v>
      </c>
      <c r="AK452" s="99" t="s">
        <v>382</v>
      </c>
      <c r="AN452" s="71"/>
    </row>
    <row r="453" spans="1:40" ht="299.25">
      <c r="A453" s="97"/>
      <c r="B453" s="233"/>
      <c r="C453" s="233"/>
      <c r="D453" s="233"/>
      <c r="E453" s="220"/>
      <c r="F453" s="220"/>
      <c r="G453" s="63">
        <v>74</v>
      </c>
      <c r="H453" s="64" t="str">
        <f t="shared" si="570"/>
        <v>Levantar incorrectamente</v>
      </c>
      <c r="I453" s="64" t="str">
        <f t="shared" si="571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453" s="64" t="str">
        <f t="shared" si="572"/>
        <v>1er Auxilio, lesion leve, lesion moderada, lesion incapacitante, fatalidad</v>
      </c>
      <c r="K453" s="78">
        <v>3</v>
      </c>
      <c r="L453" s="78" t="s">
        <v>31</v>
      </c>
      <c r="M453" s="78">
        <f t="shared" ref="M453:M468" si="575">IF(OR(K453="",L453=""),"",VLOOKUP(CONCATENATE(K453,L453),$AS$3:$AT$51,2,FALSE))</f>
        <v>13</v>
      </c>
      <c r="N453" s="65" t="str">
        <f t="shared" si="560"/>
        <v>Medio</v>
      </c>
      <c r="O453" s="66"/>
      <c r="P453" s="5" t="str">
        <f t="shared" si="556"/>
        <v/>
      </c>
      <c r="Q453" s="66"/>
      <c r="R453" s="5" t="str">
        <f t="shared" si="557"/>
        <v/>
      </c>
      <c r="S453" s="67" t="s">
        <v>310</v>
      </c>
      <c r="T453" s="5">
        <f t="shared" si="558"/>
        <v>0.65</v>
      </c>
      <c r="U453" s="68" t="s">
        <v>418</v>
      </c>
      <c r="V453" s="5">
        <f t="shared" si="561"/>
        <v>0.55000000000000004</v>
      </c>
      <c r="W453" s="5">
        <f t="shared" si="562"/>
        <v>11</v>
      </c>
      <c r="X453" s="5">
        <f t="shared" si="563"/>
        <v>0.55000000000000004</v>
      </c>
      <c r="Y453" s="69" t="s">
        <v>240</v>
      </c>
      <c r="Z453" s="5">
        <f t="shared" si="559"/>
        <v>0.2</v>
      </c>
      <c r="AA453" s="5">
        <f t="shared" si="564"/>
        <v>13</v>
      </c>
      <c r="AB453" s="5">
        <f t="shared" si="565"/>
        <v>0.2</v>
      </c>
      <c r="AC453" s="5">
        <f t="shared" si="573"/>
        <v>13</v>
      </c>
      <c r="AD453" s="5">
        <f t="shared" si="567"/>
        <v>1</v>
      </c>
      <c r="AE453" s="70">
        <f t="shared" si="568"/>
        <v>1</v>
      </c>
      <c r="AF453" s="5" t="str">
        <f t="shared" si="569"/>
        <v>5E</v>
      </c>
      <c r="AG453" s="66">
        <f t="shared" si="554"/>
        <v>25</v>
      </c>
      <c r="AH453" s="65" t="str">
        <f t="shared" si="553"/>
        <v>Bajo</v>
      </c>
      <c r="AI453" s="5" t="str">
        <f t="shared" si="555"/>
        <v>NO SIGNIFICATIVO</v>
      </c>
      <c r="AJ453" s="5" t="s">
        <v>441</v>
      </c>
      <c r="AK453" s="99" t="s">
        <v>382</v>
      </c>
      <c r="AN453" s="71"/>
    </row>
    <row r="454" spans="1:40" ht="313.5">
      <c r="A454" s="97"/>
      <c r="B454" s="233"/>
      <c r="C454" s="233"/>
      <c r="D454" s="233"/>
      <c r="E454" s="220"/>
      <c r="F454" s="220"/>
      <c r="G454" s="63">
        <v>33</v>
      </c>
      <c r="H454" s="64" t="str">
        <f t="shared" si="570"/>
        <v xml:space="preserve">Vehículo/equipo Motorizado en Movimiento </v>
      </c>
      <c r="I454" s="64" t="str">
        <f t="shared" si="571"/>
        <v>Atropellamiento - Accidente Vehicular</v>
      </c>
      <c r="J454" s="64" t="str">
        <f t="shared" si="572"/>
        <v>1er Auxilio, lesion leve, lesion moderada, lesion incapacitante, fatalidad</v>
      </c>
      <c r="K454" s="78">
        <v>2</v>
      </c>
      <c r="L454" s="78" t="s">
        <v>31</v>
      </c>
      <c r="M454" s="115">
        <f t="shared" si="575"/>
        <v>8</v>
      </c>
      <c r="N454" s="65" t="str">
        <f t="shared" si="560"/>
        <v>Alto</v>
      </c>
      <c r="O454" s="66"/>
      <c r="P454" s="5" t="str">
        <f t="shared" si="556"/>
        <v/>
      </c>
      <c r="Q454" s="66"/>
      <c r="R454" s="5" t="str">
        <f t="shared" si="557"/>
        <v/>
      </c>
      <c r="S454" s="67" t="s">
        <v>355</v>
      </c>
      <c r="T454" s="5">
        <f t="shared" si="558"/>
        <v>0.65</v>
      </c>
      <c r="U454" s="68" t="s">
        <v>420</v>
      </c>
      <c r="V454" s="5">
        <f t="shared" si="561"/>
        <v>0.55000000000000004</v>
      </c>
      <c r="W454" s="5">
        <f t="shared" si="562"/>
        <v>11</v>
      </c>
      <c r="X454" s="5">
        <f t="shared" si="563"/>
        <v>0.55000000000000004</v>
      </c>
      <c r="Y454" s="69" t="s">
        <v>240</v>
      </c>
      <c r="Z454" s="5">
        <f t="shared" si="559"/>
        <v>0.2</v>
      </c>
      <c r="AA454" s="5">
        <f t="shared" si="564"/>
        <v>13</v>
      </c>
      <c r="AB454" s="5">
        <f t="shared" si="565"/>
        <v>0.2</v>
      </c>
      <c r="AC454" s="5">
        <f t="shared" si="573"/>
        <v>18</v>
      </c>
      <c r="AD454" s="5">
        <f t="shared" si="567"/>
        <v>1</v>
      </c>
      <c r="AE454" s="70">
        <f t="shared" si="568"/>
        <v>1</v>
      </c>
      <c r="AF454" s="5" t="str">
        <f t="shared" si="569"/>
        <v>5E</v>
      </c>
      <c r="AG454" s="66">
        <f t="shared" si="554"/>
        <v>25</v>
      </c>
      <c r="AH454" s="65" t="str">
        <f t="shared" si="553"/>
        <v>Bajo</v>
      </c>
      <c r="AI454" s="5" t="str">
        <f t="shared" si="555"/>
        <v>SIGNIFICATIVO</v>
      </c>
      <c r="AJ454" s="5" t="s">
        <v>441</v>
      </c>
      <c r="AK454" s="99" t="s">
        <v>382</v>
      </c>
      <c r="AN454" s="71"/>
    </row>
    <row r="455" spans="1:40" ht="342">
      <c r="A455" s="97"/>
      <c r="B455" s="297">
        <v>8</v>
      </c>
      <c r="C455" s="297" t="s">
        <v>365</v>
      </c>
      <c r="D455" s="297" t="s">
        <v>365</v>
      </c>
      <c r="E455" s="221" t="s">
        <v>321</v>
      </c>
      <c r="F455" s="221" t="s">
        <v>269</v>
      </c>
      <c r="G455" s="63">
        <v>10</v>
      </c>
      <c r="H455" s="64" t="str">
        <f t="shared" si="570"/>
        <v>Vapores/gases/humos/Neblina</v>
      </c>
      <c r="I455" s="64" t="str">
        <f t="shared" si="571"/>
        <v>Inhalación de sustancias o agentes dañinos</v>
      </c>
      <c r="J455" s="64" t="str">
        <f t="shared" si="572"/>
        <v>1er Auxilio, fatalidad, posible enfermedad no ocupacional, posible enfermedad ocupacional</v>
      </c>
      <c r="K455" s="78">
        <v>2</v>
      </c>
      <c r="L455" s="78" t="s">
        <v>31</v>
      </c>
      <c r="M455" s="115">
        <f t="shared" si="575"/>
        <v>8</v>
      </c>
      <c r="N455" s="65" t="str">
        <f t="shared" si="560"/>
        <v>Alto</v>
      </c>
      <c r="O455" s="66"/>
      <c r="P455" s="5" t="str">
        <f t="shared" si="556"/>
        <v/>
      </c>
      <c r="Q455" s="66"/>
      <c r="R455" s="5" t="str">
        <f t="shared" si="557"/>
        <v/>
      </c>
      <c r="S455" s="67" t="s">
        <v>322</v>
      </c>
      <c r="T455" s="5">
        <f t="shared" si="558"/>
        <v>0.65</v>
      </c>
      <c r="U455" s="68" t="s">
        <v>430</v>
      </c>
      <c r="V455" s="5">
        <f t="shared" si="561"/>
        <v>0.55000000000000004</v>
      </c>
      <c r="W455" s="5">
        <f t="shared" si="562"/>
        <v>10</v>
      </c>
      <c r="X455" s="5">
        <f t="shared" si="563"/>
        <v>0.55000000000000004</v>
      </c>
      <c r="Y455" s="69" t="s">
        <v>240</v>
      </c>
      <c r="Z455" s="5">
        <f t="shared" si="559"/>
        <v>0.2</v>
      </c>
      <c r="AA455" s="5">
        <f t="shared" si="564"/>
        <v>13</v>
      </c>
      <c r="AB455" s="5">
        <f t="shared" si="565"/>
        <v>0.2</v>
      </c>
      <c r="AC455" s="5">
        <f t="shared" si="573"/>
        <v>18</v>
      </c>
      <c r="AD455" s="5">
        <f t="shared" si="567"/>
        <v>1</v>
      </c>
      <c r="AE455" s="70">
        <f t="shared" si="568"/>
        <v>1</v>
      </c>
      <c r="AF455" s="5" t="str">
        <f t="shared" si="569"/>
        <v>5E</v>
      </c>
      <c r="AG455" s="66">
        <f t="shared" si="554"/>
        <v>25</v>
      </c>
      <c r="AH455" s="65" t="str">
        <f t="shared" si="553"/>
        <v>Bajo</v>
      </c>
      <c r="AI455" s="5" t="str">
        <f t="shared" si="555"/>
        <v>SIGNIFICATIVO</v>
      </c>
      <c r="AJ455" s="5" t="s">
        <v>441</v>
      </c>
      <c r="AK455" s="99" t="s">
        <v>382</v>
      </c>
      <c r="AN455" s="71"/>
    </row>
    <row r="456" spans="1:40" ht="342">
      <c r="A456" s="97"/>
      <c r="B456" s="297"/>
      <c r="C456" s="297"/>
      <c r="D456" s="297"/>
      <c r="E456" s="221"/>
      <c r="F456" s="221"/>
      <c r="G456" s="63">
        <v>41</v>
      </c>
      <c r="H456" s="64" t="str">
        <f t="shared" si="570"/>
        <v>Rocas inestables / talud inestable</v>
      </c>
      <c r="I456" s="64" t="str">
        <f t="shared" si="571"/>
        <v>Caída de rocas; derrumbes, desplomes</v>
      </c>
      <c r="J456" s="64" t="str">
        <f t="shared" si="572"/>
        <v>1er Auxilio, lesion leve, lesion moderada, lesion incapacitante, fatalidad</v>
      </c>
      <c r="K456" s="78">
        <v>2</v>
      </c>
      <c r="L456" s="78" t="s">
        <v>38</v>
      </c>
      <c r="M456" s="115">
        <f t="shared" si="575"/>
        <v>5</v>
      </c>
      <c r="N456" s="65" t="str">
        <f t="shared" si="560"/>
        <v>Alto</v>
      </c>
      <c r="O456" s="66"/>
      <c r="P456" s="5" t="str">
        <f t="shared" si="556"/>
        <v/>
      </c>
      <c r="Q456" s="66"/>
      <c r="R456" s="5" t="str">
        <f t="shared" si="557"/>
        <v/>
      </c>
      <c r="S456" s="67" t="s">
        <v>339</v>
      </c>
      <c r="T456" s="5">
        <f t="shared" si="558"/>
        <v>0.65</v>
      </c>
      <c r="U456" s="68" t="s">
        <v>430</v>
      </c>
      <c r="V456" s="5">
        <f t="shared" si="561"/>
        <v>0.55000000000000004</v>
      </c>
      <c r="W456" s="5">
        <f t="shared" si="562"/>
        <v>10</v>
      </c>
      <c r="X456" s="5">
        <f t="shared" si="563"/>
        <v>0.55000000000000004</v>
      </c>
      <c r="Y456" s="69" t="s">
        <v>240</v>
      </c>
      <c r="Z456" s="5">
        <f t="shared" si="559"/>
        <v>0.2</v>
      </c>
      <c r="AA456" s="5">
        <f t="shared" si="564"/>
        <v>13</v>
      </c>
      <c r="AB456" s="5">
        <f t="shared" si="565"/>
        <v>0.2</v>
      </c>
      <c r="AC456" s="5">
        <f t="shared" si="573"/>
        <v>21</v>
      </c>
      <c r="AD456" s="5">
        <f t="shared" si="567"/>
        <v>1</v>
      </c>
      <c r="AE456" s="70">
        <f t="shared" si="568"/>
        <v>1</v>
      </c>
      <c r="AF456" s="5" t="str">
        <f t="shared" si="569"/>
        <v>5E</v>
      </c>
      <c r="AG456" s="66">
        <f t="shared" si="554"/>
        <v>25</v>
      </c>
      <c r="AH456" s="65" t="str">
        <f t="shared" si="553"/>
        <v>Bajo</v>
      </c>
      <c r="AI456" s="5" t="str">
        <f t="shared" si="555"/>
        <v>SIGNIFICATIVO</v>
      </c>
      <c r="AJ456" s="5" t="s">
        <v>441</v>
      </c>
      <c r="AK456" s="99" t="s">
        <v>382</v>
      </c>
      <c r="AN456" s="71"/>
    </row>
    <row r="457" spans="1:40" ht="342">
      <c r="A457" s="97"/>
      <c r="B457" s="297"/>
      <c r="C457" s="297"/>
      <c r="D457" s="297"/>
      <c r="E457" s="221"/>
      <c r="F457" s="221"/>
      <c r="G457" s="63">
        <v>39</v>
      </c>
      <c r="H457" s="64" t="str">
        <f t="shared" si="570"/>
        <v>Orden y limpieza deficiente/Desorden</v>
      </c>
      <c r="I457" s="64" t="str">
        <f t="shared" si="571"/>
        <v>Caída al mismo nivel</v>
      </c>
      <c r="J457" s="64" t="str">
        <f t="shared" si="572"/>
        <v>1er Auxilio, lesion leve, lesion moderada.</v>
      </c>
      <c r="K457" s="78">
        <v>3</v>
      </c>
      <c r="L457" s="78" t="s">
        <v>31</v>
      </c>
      <c r="M457" s="78">
        <f t="shared" si="575"/>
        <v>13</v>
      </c>
      <c r="N457" s="65" t="str">
        <f t="shared" si="560"/>
        <v>Medio</v>
      </c>
      <c r="O457" s="66"/>
      <c r="P457" s="5" t="str">
        <f t="shared" si="556"/>
        <v/>
      </c>
      <c r="Q457" s="66"/>
      <c r="R457" s="5" t="str">
        <f t="shared" si="557"/>
        <v/>
      </c>
      <c r="S457" s="67" t="s">
        <v>301</v>
      </c>
      <c r="T457" s="5">
        <f t="shared" si="558"/>
        <v>0.65</v>
      </c>
      <c r="U457" s="68" t="s">
        <v>430</v>
      </c>
      <c r="V457" s="5">
        <f t="shared" si="561"/>
        <v>0.55000000000000004</v>
      </c>
      <c r="W457" s="5">
        <f t="shared" si="562"/>
        <v>10</v>
      </c>
      <c r="X457" s="5">
        <f t="shared" si="563"/>
        <v>0.55000000000000004</v>
      </c>
      <c r="Y457" s="69" t="s">
        <v>240</v>
      </c>
      <c r="Z457" s="5">
        <f t="shared" si="559"/>
        <v>0.2</v>
      </c>
      <c r="AA457" s="5">
        <f t="shared" si="564"/>
        <v>13</v>
      </c>
      <c r="AB457" s="5">
        <f t="shared" si="565"/>
        <v>0.2</v>
      </c>
      <c r="AC457" s="5">
        <f t="shared" si="573"/>
        <v>13</v>
      </c>
      <c r="AD457" s="5">
        <f t="shared" si="567"/>
        <v>1</v>
      </c>
      <c r="AE457" s="70">
        <f t="shared" si="568"/>
        <v>1</v>
      </c>
      <c r="AF457" s="5" t="str">
        <f t="shared" si="569"/>
        <v>5E</v>
      </c>
      <c r="AG457" s="66">
        <f t="shared" si="554"/>
        <v>25</v>
      </c>
      <c r="AH457" s="65" t="str">
        <f t="shared" si="553"/>
        <v>Bajo</v>
      </c>
      <c r="AI457" s="5" t="str">
        <f t="shared" si="555"/>
        <v>NO SIGNIFICATIVO</v>
      </c>
      <c r="AJ457" s="5" t="s">
        <v>441</v>
      </c>
      <c r="AK457" s="99" t="s">
        <v>382</v>
      </c>
      <c r="AN457" s="71"/>
    </row>
    <row r="458" spans="1:40" ht="342">
      <c r="A458" s="97"/>
      <c r="B458" s="297"/>
      <c r="C458" s="297"/>
      <c r="D458" s="297"/>
      <c r="E458" s="221"/>
      <c r="F458" s="221"/>
      <c r="G458" s="63">
        <v>8</v>
      </c>
      <c r="H458" s="64" t="str">
        <f t="shared" si="570"/>
        <v>Polvo /Material Particulado)</v>
      </c>
      <c r="I458" s="64" t="str">
        <f t="shared" si="571"/>
        <v>Inhalación de Polvo /Material Particulado), Contacto de la Vista con sustancias o agentes dañinos.</v>
      </c>
      <c r="J458" s="64" t="str">
        <f t="shared" si="572"/>
        <v>1er Auxilio, lesion leve, lesion moderada, posible enfermedad no ocupacional, posible enfermedad ocupacional</v>
      </c>
      <c r="K458" s="78">
        <v>3</v>
      </c>
      <c r="L458" s="78" t="s">
        <v>31</v>
      </c>
      <c r="M458" s="78">
        <f t="shared" si="575"/>
        <v>13</v>
      </c>
      <c r="N458" s="65" t="str">
        <f t="shared" si="560"/>
        <v>Medio</v>
      </c>
      <c r="O458" s="66"/>
      <c r="P458" s="5" t="str">
        <f t="shared" si="556"/>
        <v/>
      </c>
      <c r="Q458" s="66"/>
      <c r="R458" s="5" t="str">
        <f t="shared" si="557"/>
        <v/>
      </c>
      <c r="S458" s="67" t="s">
        <v>350</v>
      </c>
      <c r="T458" s="5">
        <f t="shared" si="558"/>
        <v>0.65</v>
      </c>
      <c r="U458" s="68" t="s">
        <v>430</v>
      </c>
      <c r="V458" s="5">
        <f t="shared" si="561"/>
        <v>0.55000000000000004</v>
      </c>
      <c r="W458" s="5">
        <f t="shared" si="562"/>
        <v>10</v>
      </c>
      <c r="X458" s="5">
        <f t="shared" si="563"/>
        <v>0.55000000000000004</v>
      </c>
      <c r="Y458" s="69" t="s">
        <v>240</v>
      </c>
      <c r="Z458" s="5">
        <f t="shared" si="559"/>
        <v>0.2</v>
      </c>
      <c r="AA458" s="5">
        <f t="shared" si="564"/>
        <v>13</v>
      </c>
      <c r="AB458" s="5">
        <f t="shared" si="565"/>
        <v>0.2</v>
      </c>
      <c r="AC458" s="5">
        <f t="shared" si="573"/>
        <v>13</v>
      </c>
      <c r="AD458" s="5">
        <f t="shared" si="567"/>
        <v>1</v>
      </c>
      <c r="AE458" s="70">
        <f t="shared" si="568"/>
        <v>1</v>
      </c>
      <c r="AF458" s="5" t="str">
        <f t="shared" si="569"/>
        <v>5E</v>
      </c>
      <c r="AG458" s="66">
        <f t="shared" si="554"/>
        <v>25</v>
      </c>
      <c r="AH458" s="65" t="str">
        <f t="shared" si="553"/>
        <v>Bajo</v>
      </c>
      <c r="AI458" s="5" t="str">
        <f t="shared" si="555"/>
        <v>NO SIGNIFICATIVO</v>
      </c>
      <c r="AJ458" s="5" t="s">
        <v>441</v>
      </c>
      <c r="AK458" s="99" t="s">
        <v>382</v>
      </c>
      <c r="AN458" s="71"/>
    </row>
    <row r="459" spans="1:40" ht="342">
      <c r="A459" s="97"/>
      <c r="B459" s="297"/>
      <c r="C459" s="297"/>
      <c r="D459" s="297"/>
      <c r="E459" s="221"/>
      <c r="F459" s="221"/>
      <c r="G459" s="63">
        <v>2</v>
      </c>
      <c r="H459" s="64" t="str">
        <f t="shared" si="570"/>
        <v>Iluminación deficiente ó excesiva</v>
      </c>
      <c r="I459" s="64" t="str">
        <f t="shared" si="571"/>
        <v>Exposición a iluminación Deficiente o excesiva (Deslumbramiento)</v>
      </c>
      <c r="J459" s="64" t="str">
        <f t="shared" si="572"/>
        <v>Posible enfermedad No Ocupacional, posible enfermedad ocupacional</v>
      </c>
      <c r="K459" s="78">
        <v>3</v>
      </c>
      <c r="L459" s="78" t="s">
        <v>31</v>
      </c>
      <c r="M459" s="78">
        <f t="shared" si="575"/>
        <v>13</v>
      </c>
      <c r="N459" s="65" t="str">
        <f t="shared" si="560"/>
        <v>Medio</v>
      </c>
      <c r="O459" s="66"/>
      <c r="P459" s="5" t="str">
        <f t="shared" si="556"/>
        <v/>
      </c>
      <c r="Q459" s="66"/>
      <c r="R459" s="5" t="str">
        <f t="shared" si="557"/>
        <v/>
      </c>
      <c r="S459" s="67" t="s">
        <v>303</v>
      </c>
      <c r="T459" s="5">
        <f t="shared" si="558"/>
        <v>0.65</v>
      </c>
      <c r="U459" s="68" t="s">
        <v>430</v>
      </c>
      <c r="V459" s="5">
        <f t="shared" si="561"/>
        <v>0.55000000000000004</v>
      </c>
      <c r="W459" s="5">
        <f t="shared" si="562"/>
        <v>10</v>
      </c>
      <c r="X459" s="5">
        <f t="shared" si="563"/>
        <v>0.55000000000000004</v>
      </c>
      <c r="Y459" s="69" t="s">
        <v>240</v>
      </c>
      <c r="Z459" s="5">
        <f t="shared" si="559"/>
        <v>0.2</v>
      </c>
      <c r="AA459" s="5">
        <f t="shared" si="564"/>
        <v>13</v>
      </c>
      <c r="AB459" s="5">
        <f t="shared" si="565"/>
        <v>0.2</v>
      </c>
      <c r="AC459" s="5">
        <f t="shared" si="573"/>
        <v>13</v>
      </c>
      <c r="AD459" s="5">
        <f t="shared" si="567"/>
        <v>1</v>
      </c>
      <c r="AE459" s="70">
        <f t="shared" si="568"/>
        <v>1</v>
      </c>
      <c r="AF459" s="5" t="str">
        <f t="shared" si="569"/>
        <v>5E</v>
      </c>
      <c r="AG459" s="66">
        <f t="shared" si="554"/>
        <v>25</v>
      </c>
      <c r="AH459" s="65" t="str">
        <f t="shared" si="553"/>
        <v>Bajo</v>
      </c>
      <c r="AI459" s="5" t="str">
        <f t="shared" si="555"/>
        <v>NO SIGNIFICATIVO</v>
      </c>
      <c r="AJ459" s="5" t="s">
        <v>441</v>
      </c>
      <c r="AK459" s="99" t="s">
        <v>382</v>
      </c>
      <c r="AN459" s="71"/>
    </row>
    <row r="460" spans="1:40" ht="342">
      <c r="A460" s="97"/>
      <c r="B460" s="297"/>
      <c r="C460" s="297"/>
      <c r="D460" s="297"/>
      <c r="E460" s="221"/>
      <c r="F460" s="221"/>
      <c r="G460" s="63">
        <v>44</v>
      </c>
      <c r="H460" s="64" t="str">
        <f t="shared" si="570"/>
        <v>Espacio abierto sin bloqueo</v>
      </c>
      <c r="I460" s="64" t="str">
        <f t="shared" si="571"/>
        <v>Caída a distinto nivel</v>
      </c>
      <c r="J460" s="64" t="str">
        <f t="shared" si="572"/>
        <v>1er Auxilio, lesion leve, lesion moderada, lesion incapacitante, fatalidad</v>
      </c>
      <c r="K460" s="78">
        <v>2</v>
      </c>
      <c r="L460" s="78" t="s">
        <v>31</v>
      </c>
      <c r="M460" s="115">
        <f t="shared" si="575"/>
        <v>8</v>
      </c>
      <c r="N460" s="65" t="str">
        <f t="shared" si="560"/>
        <v>Alto</v>
      </c>
      <c r="O460" s="66"/>
      <c r="P460" s="5" t="str">
        <f t="shared" si="556"/>
        <v/>
      </c>
      <c r="Q460" s="66"/>
      <c r="R460" s="5" t="str">
        <f t="shared" si="557"/>
        <v/>
      </c>
      <c r="S460" s="67" t="s">
        <v>340</v>
      </c>
      <c r="T460" s="5">
        <f t="shared" si="558"/>
        <v>0.65</v>
      </c>
      <c r="U460" s="68" t="s">
        <v>430</v>
      </c>
      <c r="V460" s="5">
        <f t="shared" si="561"/>
        <v>0.55000000000000004</v>
      </c>
      <c r="W460" s="5">
        <f t="shared" si="562"/>
        <v>10</v>
      </c>
      <c r="X460" s="5">
        <f t="shared" si="563"/>
        <v>0.55000000000000004</v>
      </c>
      <c r="Y460" s="69" t="s">
        <v>240</v>
      </c>
      <c r="Z460" s="5">
        <f t="shared" si="559"/>
        <v>0.2</v>
      </c>
      <c r="AA460" s="5">
        <f t="shared" si="564"/>
        <v>13</v>
      </c>
      <c r="AB460" s="5">
        <f t="shared" si="565"/>
        <v>0.2</v>
      </c>
      <c r="AC460" s="5">
        <f t="shared" si="573"/>
        <v>18</v>
      </c>
      <c r="AD460" s="5">
        <f t="shared" si="567"/>
        <v>1</v>
      </c>
      <c r="AE460" s="70">
        <f t="shared" si="568"/>
        <v>1</v>
      </c>
      <c r="AF460" s="5" t="str">
        <f t="shared" si="569"/>
        <v>5E</v>
      </c>
      <c r="AG460" s="66">
        <f t="shared" si="554"/>
        <v>25</v>
      </c>
      <c r="AH460" s="65" t="str">
        <f t="shared" si="553"/>
        <v>Bajo</v>
      </c>
      <c r="AI460" s="5" t="str">
        <f t="shared" si="555"/>
        <v>SIGNIFICATIVO</v>
      </c>
      <c r="AJ460" s="5" t="s">
        <v>441</v>
      </c>
      <c r="AK460" s="99" t="s">
        <v>382</v>
      </c>
      <c r="AN460" s="71"/>
    </row>
    <row r="461" spans="1:40" ht="402" customHeight="1">
      <c r="A461" s="97"/>
      <c r="B461" s="297"/>
      <c r="C461" s="297"/>
      <c r="D461" s="297"/>
      <c r="E461" s="221"/>
      <c r="F461" s="221"/>
      <c r="G461" s="63">
        <v>33</v>
      </c>
      <c r="H461" s="64" t="str">
        <f t="shared" si="570"/>
        <v xml:space="preserve">Vehículo/equipo Motorizado en Movimiento </v>
      </c>
      <c r="I461" s="64" t="str">
        <f t="shared" si="571"/>
        <v>Atropellamiento - Accidente Vehicular</v>
      </c>
      <c r="J461" s="64" t="str">
        <f t="shared" si="572"/>
        <v>1er Auxilio, lesion leve, lesion moderada, lesion incapacitante, fatalidad</v>
      </c>
      <c r="K461" s="78">
        <v>2</v>
      </c>
      <c r="L461" s="78" t="s">
        <v>31</v>
      </c>
      <c r="M461" s="115">
        <f t="shared" si="575"/>
        <v>8</v>
      </c>
      <c r="N461" s="65" t="str">
        <f t="shared" si="560"/>
        <v>Alto</v>
      </c>
      <c r="O461" s="66"/>
      <c r="P461" s="5" t="str">
        <f t="shared" si="556"/>
        <v/>
      </c>
      <c r="Q461" s="66"/>
      <c r="R461" s="5" t="str">
        <f t="shared" si="557"/>
        <v/>
      </c>
      <c r="S461" s="67" t="s">
        <v>355</v>
      </c>
      <c r="T461" s="5">
        <f t="shared" si="558"/>
        <v>0.65</v>
      </c>
      <c r="U461" s="68" t="s">
        <v>430</v>
      </c>
      <c r="V461" s="5">
        <f t="shared" si="561"/>
        <v>0.55000000000000004</v>
      </c>
      <c r="W461" s="5">
        <f t="shared" si="562"/>
        <v>10</v>
      </c>
      <c r="X461" s="5">
        <f t="shared" si="563"/>
        <v>0.55000000000000004</v>
      </c>
      <c r="Y461" s="69" t="s">
        <v>240</v>
      </c>
      <c r="Z461" s="5">
        <f t="shared" si="559"/>
        <v>0.2</v>
      </c>
      <c r="AA461" s="5">
        <f t="shared" si="564"/>
        <v>13</v>
      </c>
      <c r="AB461" s="5">
        <f t="shared" si="565"/>
        <v>0.2</v>
      </c>
      <c r="AC461" s="5">
        <f t="shared" si="573"/>
        <v>18</v>
      </c>
      <c r="AD461" s="5">
        <f t="shared" si="567"/>
        <v>1</v>
      </c>
      <c r="AE461" s="70">
        <f t="shared" si="568"/>
        <v>1</v>
      </c>
      <c r="AF461" s="5" t="str">
        <f t="shared" si="569"/>
        <v>5E</v>
      </c>
      <c r="AG461" s="66">
        <f t="shared" si="554"/>
        <v>25</v>
      </c>
      <c r="AH461" s="65" t="str">
        <f t="shared" si="553"/>
        <v>Bajo</v>
      </c>
      <c r="AI461" s="5" t="str">
        <f t="shared" si="555"/>
        <v>SIGNIFICATIVO</v>
      </c>
      <c r="AJ461" s="5" t="s">
        <v>441</v>
      </c>
      <c r="AK461" s="99" t="s">
        <v>382</v>
      </c>
      <c r="AN461" s="71"/>
    </row>
    <row r="462" spans="1:40" ht="342">
      <c r="A462" s="97"/>
      <c r="B462" s="297"/>
      <c r="C462" s="297"/>
      <c r="D462" s="297"/>
      <c r="E462" s="221" t="s">
        <v>315</v>
      </c>
      <c r="F462" s="221" t="s">
        <v>270</v>
      </c>
      <c r="G462" s="63">
        <v>7</v>
      </c>
      <c r="H462" s="64" t="str">
        <f t="shared" si="570"/>
        <v>Ventilación inadecuada</v>
      </c>
      <c r="I462" s="64" t="str">
        <f t="shared" si="571"/>
        <v>Exposición a Ventilación deficiente/inadecuada</v>
      </c>
      <c r="J462" s="64" t="str">
        <f t="shared" si="572"/>
        <v>Posible enfermedad No Ocupacional, posible enfermedad ocupacional</v>
      </c>
      <c r="K462" s="78">
        <v>2</v>
      </c>
      <c r="L462" s="78" t="s">
        <v>31</v>
      </c>
      <c r="M462" s="115">
        <f t="shared" si="575"/>
        <v>8</v>
      </c>
      <c r="N462" s="65" t="str">
        <f t="shared" si="560"/>
        <v>Alto</v>
      </c>
      <c r="O462" s="66"/>
      <c r="P462" s="5" t="str">
        <f t="shared" si="556"/>
        <v/>
      </c>
      <c r="Q462" s="66"/>
      <c r="R462" s="5" t="str">
        <f t="shared" si="557"/>
        <v/>
      </c>
      <c r="S462" s="67" t="s">
        <v>349</v>
      </c>
      <c r="T462" s="5">
        <f t="shared" si="558"/>
        <v>0.65</v>
      </c>
      <c r="U462" s="68" t="s">
        <v>430</v>
      </c>
      <c r="V462" s="5">
        <f t="shared" si="561"/>
        <v>0.55000000000000004</v>
      </c>
      <c r="W462" s="5">
        <f t="shared" si="562"/>
        <v>10</v>
      </c>
      <c r="X462" s="5">
        <f t="shared" si="563"/>
        <v>0.55000000000000004</v>
      </c>
      <c r="Y462" s="69" t="s">
        <v>240</v>
      </c>
      <c r="Z462" s="5">
        <f t="shared" si="559"/>
        <v>0.2</v>
      </c>
      <c r="AA462" s="5">
        <f t="shared" si="564"/>
        <v>13</v>
      </c>
      <c r="AB462" s="5">
        <f t="shared" si="565"/>
        <v>0.2</v>
      </c>
      <c r="AC462" s="5">
        <f t="shared" si="573"/>
        <v>18</v>
      </c>
      <c r="AD462" s="5">
        <f t="shared" si="567"/>
        <v>1</v>
      </c>
      <c r="AE462" s="70">
        <f t="shared" si="568"/>
        <v>1</v>
      </c>
      <c r="AF462" s="5" t="str">
        <f t="shared" si="569"/>
        <v>5E</v>
      </c>
      <c r="AG462" s="66">
        <f t="shared" si="554"/>
        <v>25</v>
      </c>
      <c r="AH462" s="65" t="str">
        <f t="shared" si="553"/>
        <v>Bajo</v>
      </c>
      <c r="AI462" s="5" t="str">
        <f t="shared" si="555"/>
        <v>SIGNIFICATIVO</v>
      </c>
      <c r="AJ462" s="5" t="s">
        <v>441</v>
      </c>
      <c r="AK462" s="99" t="s">
        <v>382</v>
      </c>
      <c r="AN462" s="71"/>
    </row>
    <row r="463" spans="1:40" ht="342">
      <c r="A463" s="97"/>
      <c r="B463" s="297"/>
      <c r="C463" s="297"/>
      <c r="D463" s="297"/>
      <c r="E463" s="221"/>
      <c r="F463" s="221"/>
      <c r="G463" s="63">
        <v>41</v>
      </c>
      <c r="H463" s="64" t="str">
        <f t="shared" si="570"/>
        <v>Rocas inestables / talud inestable</v>
      </c>
      <c r="I463" s="64" t="str">
        <f t="shared" si="571"/>
        <v>Caída de rocas; derrumbes, desplomes</v>
      </c>
      <c r="J463" s="64" t="str">
        <f t="shared" si="572"/>
        <v>1er Auxilio, lesion leve, lesion moderada, lesion incapacitante, fatalidad</v>
      </c>
      <c r="K463" s="78">
        <v>2</v>
      </c>
      <c r="L463" s="78" t="s">
        <v>38</v>
      </c>
      <c r="M463" s="115">
        <f t="shared" si="575"/>
        <v>5</v>
      </c>
      <c r="N463" s="65" t="str">
        <f t="shared" si="560"/>
        <v>Alto</v>
      </c>
      <c r="O463" s="66"/>
      <c r="P463" s="5" t="str">
        <f t="shared" si="556"/>
        <v/>
      </c>
      <c r="Q463" s="66"/>
      <c r="R463" s="5" t="str">
        <f t="shared" si="557"/>
        <v/>
      </c>
      <c r="S463" s="67" t="s">
        <v>339</v>
      </c>
      <c r="T463" s="5">
        <f t="shared" si="558"/>
        <v>0.65</v>
      </c>
      <c r="U463" s="68" t="s">
        <v>430</v>
      </c>
      <c r="V463" s="5">
        <f t="shared" si="561"/>
        <v>0.55000000000000004</v>
      </c>
      <c r="W463" s="5">
        <f t="shared" si="562"/>
        <v>10</v>
      </c>
      <c r="X463" s="5">
        <f t="shared" si="563"/>
        <v>0.55000000000000004</v>
      </c>
      <c r="Y463" s="69" t="s">
        <v>240</v>
      </c>
      <c r="Z463" s="5">
        <f t="shared" si="559"/>
        <v>0.2</v>
      </c>
      <c r="AA463" s="5">
        <f t="shared" si="564"/>
        <v>13</v>
      </c>
      <c r="AB463" s="5">
        <f t="shared" si="565"/>
        <v>0.2</v>
      </c>
      <c r="AC463" s="5">
        <f t="shared" si="573"/>
        <v>21</v>
      </c>
      <c r="AD463" s="5">
        <f t="shared" si="567"/>
        <v>1</v>
      </c>
      <c r="AE463" s="70">
        <f t="shared" si="568"/>
        <v>1</v>
      </c>
      <c r="AF463" s="5" t="str">
        <f t="shared" si="569"/>
        <v>5E</v>
      </c>
      <c r="AG463" s="66">
        <f t="shared" si="554"/>
        <v>25</v>
      </c>
      <c r="AH463" s="65" t="str">
        <f t="shared" si="553"/>
        <v>Bajo</v>
      </c>
      <c r="AI463" s="5" t="str">
        <f t="shared" si="555"/>
        <v>SIGNIFICATIVO</v>
      </c>
      <c r="AJ463" s="5" t="s">
        <v>441</v>
      </c>
      <c r="AK463" s="99" t="s">
        <v>382</v>
      </c>
      <c r="AN463" s="71"/>
    </row>
    <row r="464" spans="1:40" ht="342">
      <c r="A464" s="97"/>
      <c r="B464" s="297"/>
      <c r="C464" s="297"/>
      <c r="D464" s="297"/>
      <c r="E464" s="221"/>
      <c r="F464" s="221"/>
      <c r="G464" s="63">
        <v>39</v>
      </c>
      <c r="H464" s="64" t="str">
        <f t="shared" si="570"/>
        <v>Orden y limpieza deficiente/Desorden</v>
      </c>
      <c r="I464" s="64" t="str">
        <f t="shared" si="571"/>
        <v>Caída al mismo nivel</v>
      </c>
      <c r="J464" s="64" t="str">
        <f t="shared" si="572"/>
        <v>1er Auxilio, lesion leve, lesion moderada.</v>
      </c>
      <c r="K464" s="78">
        <v>3</v>
      </c>
      <c r="L464" s="78" t="s">
        <v>31</v>
      </c>
      <c r="M464" s="78">
        <f t="shared" si="575"/>
        <v>13</v>
      </c>
      <c r="N464" s="65" t="str">
        <f t="shared" si="560"/>
        <v>Medio</v>
      </c>
      <c r="O464" s="66"/>
      <c r="P464" s="5" t="str">
        <f t="shared" si="556"/>
        <v/>
      </c>
      <c r="Q464" s="66"/>
      <c r="R464" s="5" t="str">
        <f t="shared" si="557"/>
        <v/>
      </c>
      <c r="S464" s="67" t="s">
        <v>301</v>
      </c>
      <c r="T464" s="5">
        <f t="shared" si="558"/>
        <v>0.65</v>
      </c>
      <c r="U464" s="68" t="s">
        <v>430</v>
      </c>
      <c r="V464" s="5">
        <f t="shared" si="561"/>
        <v>0.55000000000000004</v>
      </c>
      <c r="W464" s="5">
        <f t="shared" si="562"/>
        <v>10</v>
      </c>
      <c r="X464" s="5">
        <f t="shared" si="563"/>
        <v>0.55000000000000004</v>
      </c>
      <c r="Y464" s="69" t="s">
        <v>240</v>
      </c>
      <c r="Z464" s="5">
        <f t="shared" si="559"/>
        <v>0.2</v>
      </c>
      <c r="AA464" s="5">
        <f t="shared" si="564"/>
        <v>13</v>
      </c>
      <c r="AB464" s="5">
        <f t="shared" si="565"/>
        <v>0.2</v>
      </c>
      <c r="AC464" s="5">
        <f t="shared" si="573"/>
        <v>13</v>
      </c>
      <c r="AD464" s="5">
        <f t="shared" si="567"/>
        <v>1</v>
      </c>
      <c r="AE464" s="70">
        <f t="shared" si="568"/>
        <v>1</v>
      </c>
      <c r="AF464" s="5" t="str">
        <f t="shared" si="569"/>
        <v>5E</v>
      </c>
      <c r="AG464" s="66">
        <f t="shared" si="554"/>
        <v>25</v>
      </c>
      <c r="AH464" s="65" t="str">
        <f t="shared" si="553"/>
        <v>Bajo</v>
      </c>
      <c r="AI464" s="5" t="str">
        <f t="shared" si="555"/>
        <v>NO SIGNIFICATIVO</v>
      </c>
      <c r="AJ464" s="5" t="s">
        <v>441</v>
      </c>
      <c r="AK464" s="99" t="s">
        <v>382</v>
      </c>
      <c r="AN464" s="71"/>
    </row>
    <row r="465" spans="1:40" ht="342">
      <c r="A465" s="97"/>
      <c r="B465" s="297"/>
      <c r="C465" s="297"/>
      <c r="D465" s="297"/>
      <c r="E465" s="221"/>
      <c r="F465" s="221"/>
      <c r="G465" s="63">
        <v>2</v>
      </c>
      <c r="H465" s="64" t="str">
        <f t="shared" si="570"/>
        <v>Iluminación deficiente ó excesiva</v>
      </c>
      <c r="I465" s="64" t="str">
        <f t="shared" si="571"/>
        <v>Exposición a iluminación Deficiente o excesiva (Deslumbramiento)</v>
      </c>
      <c r="J465" s="64" t="str">
        <f t="shared" si="572"/>
        <v>Posible enfermedad No Ocupacional, posible enfermedad ocupacional</v>
      </c>
      <c r="K465" s="78">
        <v>3</v>
      </c>
      <c r="L465" s="78" t="s">
        <v>31</v>
      </c>
      <c r="M465" s="78">
        <f t="shared" si="575"/>
        <v>13</v>
      </c>
      <c r="N465" s="65" t="str">
        <f t="shared" si="560"/>
        <v>Medio</v>
      </c>
      <c r="O465" s="66"/>
      <c r="P465" s="5" t="str">
        <f t="shared" si="556"/>
        <v/>
      </c>
      <c r="Q465" s="66"/>
      <c r="R465" s="5" t="str">
        <f t="shared" si="557"/>
        <v/>
      </c>
      <c r="S465" s="67" t="s">
        <v>303</v>
      </c>
      <c r="T465" s="5">
        <f t="shared" si="558"/>
        <v>0.65</v>
      </c>
      <c r="U465" s="68" t="s">
        <v>430</v>
      </c>
      <c r="V465" s="5">
        <f t="shared" si="561"/>
        <v>0.55000000000000004</v>
      </c>
      <c r="W465" s="5">
        <f t="shared" si="562"/>
        <v>10</v>
      </c>
      <c r="X465" s="5">
        <f t="shared" si="563"/>
        <v>0.55000000000000004</v>
      </c>
      <c r="Y465" s="69" t="s">
        <v>240</v>
      </c>
      <c r="Z465" s="5">
        <f t="shared" si="559"/>
        <v>0.2</v>
      </c>
      <c r="AA465" s="5">
        <f t="shared" si="564"/>
        <v>13</v>
      </c>
      <c r="AB465" s="5">
        <f t="shared" si="565"/>
        <v>0.2</v>
      </c>
      <c r="AC465" s="5">
        <f t="shared" si="573"/>
        <v>13</v>
      </c>
      <c r="AD465" s="5">
        <f t="shared" si="567"/>
        <v>1</v>
      </c>
      <c r="AE465" s="70">
        <f t="shared" si="568"/>
        <v>1</v>
      </c>
      <c r="AF465" s="5" t="str">
        <f t="shared" si="569"/>
        <v>5E</v>
      </c>
      <c r="AG465" s="66">
        <f t="shared" si="554"/>
        <v>25</v>
      </c>
      <c r="AH465" s="65" t="str">
        <f t="shared" si="553"/>
        <v>Bajo</v>
      </c>
      <c r="AI465" s="5" t="str">
        <f t="shared" si="555"/>
        <v>NO SIGNIFICATIVO</v>
      </c>
      <c r="AJ465" s="5" t="s">
        <v>441</v>
      </c>
      <c r="AK465" s="99" t="s">
        <v>382</v>
      </c>
      <c r="AN465" s="71"/>
    </row>
    <row r="466" spans="1:40" ht="342">
      <c r="A466" s="97"/>
      <c r="B466" s="297"/>
      <c r="C466" s="297"/>
      <c r="D466" s="297"/>
      <c r="E466" s="221"/>
      <c r="F466" s="221"/>
      <c r="G466" s="63">
        <v>44</v>
      </c>
      <c r="H466" s="64" t="str">
        <f t="shared" si="570"/>
        <v>Espacio abierto sin bloqueo</v>
      </c>
      <c r="I466" s="64" t="str">
        <f t="shared" si="571"/>
        <v>Caída a distinto nivel</v>
      </c>
      <c r="J466" s="64" t="str">
        <f t="shared" si="572"/>
        <v>1er Auxilio, lesion leve, lesion moderada, lesion incapacitante, fatalidad</v>
      </c>
      <c r="K466" s="78">
        <v>2</v>
      </c>
      <c r="L466" s="78" t="s">
        <v>31</v>
      </c>
      <c r="M466" s="115">
        <f t="shared" si="575"/>
        <v>8</v>
      </c>
      <c r="N466" s="65" t="str">
        <f t="shared" si="560"/>
        <v>Alto</v>
      </c>
      <c r="O466" s="66"/>
      <c r="P466" s="5" t="str">
        <f t="shared" si="556"/>
        <v/>
      </c>
      <c r="Q466" s="66"/>
      <c r="R466" s="5" t="str">
        <f t="shared" si="557"/>
        <v/>
      </c>
      <c r="S466" s="67" t="s">
        <v>340</v>
      </c>
      <c r="T466" s="5">
        <f t="shared" si="558"/>
        <v>0.65</v>
      </c>
      <c r="U466" s="68" t="s">
        <v>430</v>
      </c>
      <c r="V466" s="5">
        <f t="shared" si="561"/>
        <v>0.55000000000000004</v>
      </c>
      <c r="W466" s="5">
        <f t="shared" si="562"/>
        <v>10</v>
      </c>
      <c r="X466" s="5">
        <f t="shared" si="563"/>
        <v>0.55000000000000004</v>
      </c>
      <c r="Y466" s="69" t="s">
        <v>240</v>
      </c>
      <c r="Z466" s="5">
        <f t="shared" si="559"/>
        <v>0.2</v>
      </c>
      <c r="AA466" s="5">
        <f t="shared" si="564"/>
        <v>13</v>
      </c>
      <c r="AB466" s="5">
        <f t="shared" si="565"/>
        <v>0.2</v>
      </c>
      <c r="AC466" s="5">
        <f t="shared" si="573"/>
        <v>18</v>
      </c>
      <c r="AD466" s="5">
        <f t="shared" si="567"/>
        <v>1</v>
      </c>
      <c r="AE466" s="70">
        <f t="shared" si="568"/>
        <v>1</v>
      </c>
      <c r="AF466" s="5" t="str">
        <f t="shared" si="569"/>
        <v>5E</v>
      </c>
      <c r="AG466" s="66">
        <f t="shared" si="554"/>
        <v>25</v>
      </c>
      <c r="AH466" s="65" t="str">
        <f t="shared" si="553"/>
        <v>Bajo</v>
      </c>
      <c r="AI466" s="5" t="str">
        <f t="shared" si="555"/>
        <v>SIGNIFICATIVO</v>
      </c>
      <c r="AJ466" s="5" t="s">
        <v>441</v>
      </c>
      <c r="AK466" s="99" t="s">
        <v>382</v>
      </c>
      <c r="AN466" s="71"/>
    </row>
    <row r="467" spans="1:40" ht="342">
      <c r="A467" s="97"/>
      <c r="B467" s="297"/>
      <c r="C467" s="297"/>
      <c r="D467" s="297"/>
      <c r="E467" s="221"/>
      <c r="F467" s="221"/>
      <c r="G467" s="63">
        <v>23</v>
      </c>
      <c r="H467" s="64" t="str">
        <f t="shared" si="570"/>
        <v>Fluidos a Presión, Equipo Presurizado</v>
      </c>
      <c r="I467" s="64" t="str">
        <f t="shared" si="571"/>
        <v>Golpeado por fluidos a presión</v>
      </c>
      <c r="J467" s="64" t="str">
        <f t="shared" si="572"/>
        <v>1er Auxilio, lesion leve, lesion moderada, lesion incapacitante, fatalidad</v>
      </c>
      <c r="K467" s="78">
        <v>2</v>
      </c>
      <c r="L467" s="78" t="s">
        <v>31</v>
      </c>
      <c r="M467" s="115">
        <f t="shared" si="575"/>
        <v>8</v>
      </c>
      <c r="N467" s="65" t="str">
        <f t="shared" si="560"/>
        <v>Alto</v>
      </c>
      <c r="O467" s="66"/>
      <c r="P467" s="5" t="str">
        <f t="shared" si="556"/>
        <v/>
      </c>
      <c r="Q467" s="66"/>
      <c r="R467" s="5" t="str">
        <f t="shared" si="557"/>
        <v/>
      </c>
      <c r="S467" s="116" t="s">
        <v>388</v>
      </c>
      <c r="T467" s="5">
        <f t="shared" si="558"/>
        <v>0.65</v>
      </c>
      <c r="U467" s="68" t="s">
        <v>430</v>
      </c>
      <c r="V467" s="5">
        <f t="shared" si="561"/>
        <v>0.55000000000000004</v>
      </c>
      <c r="W467" s="5">
        <f t="shared" si="562"/>
        <v>10</v>
      </c>
      <c r="X467" s="5">
        <f t="shared" si="563"/>
        <v>0.55000000000000004</v>
      </c>
      <c r="Y467" s="69" t="s">
        <v>240</v>
      </c>
      <c r="Z467" s="5">
        <f t="shared" si="559"/>
        <v>0.2</v>
      </c>
      <c r="AA467" s="5">
        <f t="shared" si="564"/>
        <v>13</v>
      </c>
      <c r="AB467" s="5">
        <f t="shared" si="565"/>
        <v>0.2</v>
      </c>
      <c r="AC467" s="5">
        <f t="shared" si="573"/>
        <v>18</v>
      </c>
      <c r="AD467" s="5">
        <f t="shared" si="567"/>
        <v>1</v>
      </c>
      <c r="AE467" s="70">
        <f t="shared" si="568"/>
        <v>1</v>
      </c>
      <c r="AF467" s="5" t="str">
        <f t="shared" si="569"/>
        <v>5E</v>
      </c>
      <c r="AG467" s="66">
        <f t="shared" si="554"/>
        <v>25</v>
      </c>
      <c r="AH467" s="65" t="str">
        <f t="shared" ref="AH467:AH487" si="576">IF(AG467="","",IF(AND(OR(AG467&gt;16,AG467=16),OR(AG467&lt;25,AG467=25)),"Bajo",IF(AND(OR(AG467&gt;9,AG467=9),OR(AG467&lt;15,AG467=15)),"Medio",IF(AND(OR(AG467&gt;1,AG467=1),OR(AG467&lt;8,AG467=8)),"Alto"))))</f>
        <v>Bajo</v>
      </c>
      <c r="AI467" s="5" t="str">
        <f t="shared" si="555"/>
        <v>SIGNIFICATIVO</v>
      </c>
      <c r="AJ467" s="5" t="s">
        <v>441</v>
      </c>
      <c r="AK467" s="99" t="s">
        <v>382</v>
      </c>
      <c r="AN467" s="71"/>
    </row>
    <row r="468" spans="1:40" ht="342">
      <c r="A468" s="97"/>
      <c r="B468" s="297"/>
      <c r="C468" s="297"/>
      <c r="D468" s="297"/>
      <c r="E468" s="221"/>
      <c r="F468" s="221"/>
      <c r="G468" s="63">
        <v>23</v>
      </c>
      <c r="H468" s="64" t="str">
        <f t="shared" si="570"/>
        <v>Fluidos a Presión, Equipo Presurizado</v>
      </c>
      <c r="I468" s="64" t="str">
        <f t="shared" si="571"/>
        <v>Golpeado por fluidos a presión</v>
      </c>
      <c r="J468" s="64" t="str">
        <f t="shared" si="572"/>
        <v>1er Auxilio, lesion leve, lesion moderada, lesion incapacitante, fatalidad</v>
      </c>
      <c r="K468" s="78">
        <v>2</v>
      </c>
      <c r="L468" s="78" t="s">
        <v>31</v>
      </c>
      <c r="M468" s="115">
        <f t="shared" si="575"/>
        <v>8</v>
      </c>
      <c r="N468" s="65" t="str">
        <f t="shared" si="560"/>
        <v>Alto</v>
      </c>
      <c r="O468" s="66"/>
      <c r="P468" s="5" t="str">
        <f t="shared" si="556"/>
        <v/>
      </c>
      <c r="Q468" s="66"/>
      <c r="R468" s="5" t="str">
        <f t="shared" si="557"/>
        <v/>
      </c>
      <c r="S468" s="116" t="s">
        <v>388</v>
      </c>
      <c r="T468" s="5">
        <f t="shared" si="558"/>
        <v>0.65</v>
      </c>
      <c r="U468" s="68" t="s">
        <v>430</v>
      </c>
      <c r="V468" s="5">
        <f t="shared" si="561"/>
        <v>0.55000000000000004</v>
      </c>
      <c r="W468" s="5">
        <f t="shared" si="562"/>
        <v>10</v>
      </c>
      <c r="X468" s="5">
        <f t="shared" si="563"/>
        <v>0.55000000000000004</v>
      </c>
      <c r="Y468" s="69" t="s">
        <v>240</v>
      </c>
      <c r="Z468" s="5">
        <f t="shared" si="559"/>
        <v>0.2</v>
      </c>
      <c r="AA468" s="5">
        <f t="shared" si="564"/>
        <v>13</v>
      </c>
      <c r="AB468" s="5">
        <f t="shared" si="565"/>
        <v>0.2</v>
      </c>
      <c r="AC468" s="5">
        <f t="shared" si="573"/>
        <v>18</v>
      </c>
      <c r="AD468" s="5">
        <f t="shared" si="567"/>
        <v>1</v>
      </c>
      <c r="AE468" s="70">
        <f t="shared" si="568"/>
        <v>1</v>
      </c>
      <c r="AF468" s="5" t="str">
        <f t="shared" si="569"/>
        <v>5E</v>
      </c>
      <c r="AG468" s="66">
        <f t="shared" ref="AG468:AG487" si="577">IF(M468="","", IF(AF468="",M468,VLOOKUP(AF468,$AS$3:$AT$27,2,FALSE)))</f>
        <v>25</v>
      </c>
      <c r="AH468" s="65" t="str">
        <f t="shared" si="576"/>
        <v>Bajo</v>
      </c>
      <c r="AI468" s="5" t="str">
        <f t="shared" ref="AI468:AI487" si="578">IF(N468="", "",IF(N468="ALTO","SIGNIFICATIVO", "NO SIGNIFICATIVO"))</f>
        <v>SIGNIFICATIVO</v>
      </c>
      <c r="AJ468" s="5" t="s">
        <v>441</v>
      </c>
      <c r="AK468" s="99" t="s">
        <v>382</v>
      </c>
      <c r="AN468" s="71"/>
    </row>
    <row r="469" spans="1:40" ht="408.75" customHeight="1">
      <c r="A469" s="97"/>
      <c r="B469" s="223">
        <v>9</v>
      </c>
      <c r="C469" s="223" t="s">
        <v>346</v>
      </c>
      <c r="D469" s="223" t="s">
        <v>346</v>
      </c>
      <c r="E469" s="225" t="s">
        <v>368</v>
      </c>
      <c r="F469" s="225" t="s">
        <v>347</v>
      </c>
      <c r="G469" s="63">
        <v>2</v>
      </c>
      <c r="H469" s="64" t="str">
        <f t="shared" ref="H469:H487" si="579">VLOOKUP(G469,PELIGRO,3,0)</f>
        <v>Iluminación deficiente ó excesiva</v>
      </c>
      <c r="I469" s="64" t="str">
        <f t="shared" ref="I469:I487" si="580">VLOOKUP(G469,PELIGRO,5,0)</f>
        <v>Exposición a iluminación Deficiente o excesiva (Deslumbramiento)</v>
      </c>
      <c r="J469" s="64" t="str">
        <f t="shared" ref="J469:J487" si="581">VLOOKUP(G469,PELIGRO,7,0)</f>
        <v>Posible enfermedad No Ocupacional, posible enfermedad ocupacional</v>
      </c>
      <c r="K469" s="78">
        <v>3</v>
      </c>
      <c r="L469" s="78" t="s">
        <v>31</v>
      </c>
      <c r="M469" s="78">
        <f t="shared" ref="M469:M484" si="582">IF(OR(K469="",L469=""),"",VLOOKUP(CONCATENATE(K469,L469),$AS$3:$AT$51,2,FALSE))</f>
        <v>13</v>
      </c>
      <c r="N469" s="65" t="str">
        <f t="shared" ref="N469:N487" si="583">IF(M469="","",IF(AND(OR(M469&gt;16,M469=16),OR(M469&lt;25,M469=25)),"Bajo",IF(AND(OR(M469&gt;9,M469=9),OR(M469&lt;15,M469=15)),"Medio",IF(AND(OR(M469&gt;1,M469=1),OR(M469&lt;8,M469=8)),"Alto"))))</f>
        <v>Medio</v>
      </c>
      <c r="O469" s="66"/>
      <c r="P469" s="5" t="str">
        <f t="shared" ref="P469:P487" si="584">IF(O469="", "",$P$18)</f>
        <v/>
      </c>
      <c r="Q469" s="66"/>
      <c r="R469" s="5" t="str">
        <f t="shared" ref="R469:R487" si="585">IF(Q469="", "",$R$18)</f>
        <v/>
      </c>
      <c r="S469" s="67" t="s">
        <v>353</v>
      </c>
      <c r="T469" s="5">
        <f t="shared" ref="T469:T487" si="586">IF(S469="", "",$T$18)</f>
        <v>0.65</v>
      </c>
      <c r="U469" s="68" t="s">
        <v>431</v>
      </c>
      <c r="V469" s="5">
        <f t="shared" ref="V469:V487" si="587">IF(U469="", "",X469)</f>
        <v>0.55000000000000004</v>
      </c>
      <c r="W469" s="5">
        <f t="shared" ref="W469:W487" si="588">IF(U469="","",LEN(U469)-LEN(SUBSTITUTE(U469,"•","")))</f>
        <v>10</v>
      </c>
      <c r="X469" s="5">
        <f t="shared" ref="X469:X487" si="589">IF(W469="","",IF(W469=1,0.25,IF(AND(OR(W469&gt;2,W469=2),OR(W469&lt;4,W469=4)),0.4,IF(OR(W469&gt;5,W469=5),0.55))))</f>
        <v>0.55000000000000004</v>
      </c>
      <c r="Y469" s="69" t="s">
        <v>240</v>
      </c>
      <c r="Z469" s="5">
        <f t="shared" ref="Z469:Z487" si="590">IF(Y469="", "",AB469)</f>
        <v>0.2</v>
      </c>
      <c r="AA469" s="5">
        <f t="shared" ref="AA469:AA487" si="591">IF(Y469="","",LEN(Y469)-LEN(SUBSTITUTE(Y469,"•","")))</f>
        <v>13</v>
      </c>
      <c r="AB469" s="5">
        <f t="shared" ref="AB469:AB487" si="592">IF(AA469="","",IF(AA469=1,0.05,IF(AND(OR(AA469&gt;2,AA469=2),OR(AA469&lt;4,AA469=4)),0.12,IF(OR(AA469&gt;5,AA469=5),0.2))))</f>
        <v>0.2</v>
      </c>
      <c r="AC469" s="5">
        <f t="shared" ref="AC469:AC487" si="593">IF(K469="","",IF(L469="","",VLOOKUP(CONCATENATE(K469,L469),$AY$3:$AZ$51,2,FALSE)))</f>
        <v>13</v>
      </c>
      <c r="AD469" s="5">
        <f t="shared" si="567"/>
        <v>1</v>
      </c>
      <c r="AE469" s="70">
        <f t="shared" si="568"/>
        <v>1</v>
      </c>
      <c r="AF469" s="5" t="str">
        <f t="shared" si="569"/>
        <v>5E</v>
      </c>
      <c r="AG469" s="66">
        <f t="shared" si="577"/>
        <v>25</v>
      </c>
      <c r="AH469" s="65" t="str">
        <f t="shared" si="576"/>
        <v>Bajo</v>
      </c>
      <c r="AI469" s="5" t="str">
        <f t="shared" si="578"/>
        <v>NO SIGNIFICATIVO</v>
      </c>
      <c r="AJ469" s="5" t="s">
        <v>441</v>
      </c>
      <c r="AK469" s="99" t="s">
        <v>382</v>
      </c>
      <c r="AN469" s="71"/>
    </row>
    <row r="470" spans="1:40" ht="386.25" customHeight="1">
      <c r="A470" s="97"/>
      <c r="B470" s="223"/>
      <c r="C470" s="223"/>
      <c r="D470" s="223"/>
      <c r="E470" s="225"/>
      <c r="F470" s="225"/>
      <c r="G470" s="63">
        <v>5</v>
      </c>
      <c r="H470" s="64" t="str">
        <f t="shared" ref="H470:H478" si="594">VLOOKUP(G470,PELIGRO,3,0)</f>
        <v>Ruido</v>
      </c>
      <c r="I470" s="64" t="str">
        <f t="shared" ref="I470:I478" si="595">VLOOKUP(G470,PELIGRO,5,0)</f>
        <v>Exposición a Ruido</v>
      </c>
      <c r="J470" s="64" t="str">
        <f t="shared" ref="J470:J478" si="596">VLOOKUP(G470,PELIGRO,7,0)</f>
        <v>Posible enfermedad Ocupacional</v>
      </c>
      <c r="K470" s="78">
        <v>3</v>
      </c>
      <c r="L470" s="78" t="s">
        <v>31</v>
      </c>
      <c r="M470" s="78">
        <f t="shared" ref="M470:M474" si="597">IF(OR(K470="",L470=""),"",VLOOKUP(CONCATENATE(K470,L470),$AS$3:$AT$51,2,FALSE))</f>
        <v>13</v>
      </c>
      <c r="N470" s="65" t="str">
        <f t="shared" ref="N470:N478" si="598">IF(M470="","",IF(AND(OR(M470&gt;16,M470=16),OR(M470&lt;25,M470=25)),"Bajo",IF(AND(OR(M470&gt;9,M470=9),OR(M470&lt;15,M470=15)),"Medio",IF(AND(OR(M470&gt;1,M470=1),OR(M470&lt;8,M470=8)),"Alto"))))</f>
        <v>Medio</v>
      </c>
      <c r="O470" s="66"/>
      <c r="P470" s="5" t="str">
        <f t="shared" ref="P470:P478" si="599">IF(O470="", "",$P$18)</f>
        <v/>
      </c>
      <c r="Q470" s="66"/>
      <c r="R470" s="5" t="str">
        <f t="shared" ref="R470:R478" si="600">IF(Q470="", "",$R$18)</f>
        <v/>
      </c>
      <c r="S470" s="67"/>
      <c r="T470" s="5" t="str">
        <f t="shared" ref="T470:T478" si="601">IF(S470="", "",$T$18)</f>
        <v/>
      </c>
      <c r="U470" s="68" t="s">
        <v>431</v>
      </c>
      <c r="V470" s="5">
        <f t="shared" ref="V470:V478" si="602">IF(U470="", "",X470)</f>
        <v>0.55000000000000004</v>
      </c>
      <c r="W470" s="5">
        <f t="shared" ref="W470:W478" si="603">IF(U470="","",LEN(U470)-LEN(SUBSTITUTE(U470,"•","")))</f>
        <v>10</v>
      </c>
      <c r="X470" s="5">
        <f t="shared" ref="X470:X478" si="604">IF(W470="","",IF(W470=1,0.25,IF(AND(OR(W470&gt;2,W470=2),OR(W470&lt;4,W470=4)),0.4,IF(OR(W470&gt;5,W470=5),0.55))))</f>
        <v>0.55000000000000004</v>
      </c>
      <c r="Y470" s="69" t="s">
        <v>240</v>
      </c>
      <c r="Z470" s="5">
        <f t="shared" ref="Z470:Z478" si="605">IF(Y470="", "",AB470)</f>
        <v>0.2</v>
      </c>
      <c r="AA470" s="5">
        <f t="shared" ref="AA470:AA478" si="606">IF(Y470="","",LEN(Y470)-LEN(SUBSTITUTE(Y470,"•","")))</f>
        <v>13</v>
      </c>
      <c r="AB470" s="5">
        <f t="shared" ref="AB470:AB478" si="607">IF(AA470="","",IF(AA470=1,0.05,IF(AND(OR(AA470&gt;2,AA470=2),OR(AA470&lt;4,AA470=4)),0.12,IF(OR(AA470&gt;5,AA470=5),0.2))))</f>
        <v>0.2</v>
      </c>
      <c r="AC470" s="5">
        <f t="shared" ref="AC470:AC478" si="608">IF(K470="","",IF(L470="","",VLOOKUP(CONCATENATE(K470,L470),$AY$3:$AZ$51,2,FALSE)))</f>
        <v>13</v>
      </c>
      <c r="AD470" s="5">
        <f t="shared" si="567"/>
        <v>5</v>
      </c>
      <c r="AE470" s="70">
        <f t="shared" si="568"/>
        <v>5</v>
      </c>
      <c r="AF470" s="5" t="str">
        <f t="shared" si="569"/>
        <v>4D</v>
      </c>
      <c r="AG470" s="66">
        <f t="shared" si="577"/>
        <v>21</v>
      </c>
      <c r="AH470" s="65" t="str">
        <f t="shared" si="576"/>
        <v>Bajo</v>
      </c>
      <c r="AI470" s="5" t="str">
        <f t="shared" si="578"/>
        <v>NO SIGNIFICATIVO</v>
      </c>
      <c r="AJ470" s="5" t="s">
        <v>441</v>
      </c>
      <c r="AK470" s="99" t="s">
        <v>382</v>
      </c>
      <c r="AN470" s="71"/>
    </row>
    <row r="471" spans="1:40" ht="356.25">
      <c r="A471" s="97"/>
      <c r="B471" s="223"/>
      <c r="C471" s="223"/>
      <c r="D471" s="223"/>
      <c r="E471" s="225"/>
      <c r="F471" s="225"/>
      <c r="G471" s="63">
        <v>7</v>
      </c>
      <c r="H471" s="64" t="str">
        <f t="shared" si="594"/>
        <v>Ventilación inadecuada</v>
      </c>
      <c r="I471" s="64" t="str">
        <f t="shared" si="595"/>
        <v>Exposición a Ventilación deficiente/inadecuada</v>
      </c>
      <c r="J471" s="64" t="str">
        <f t="shared" si="596"/>
        <v>Posible enfermedad No Ocupacional, posible enfermedad ocupacional</v>
      </c>
      <c r="K471" s="78">
        <v>2</v>
      </c>
      <c r="L471" s="78" t="s">
        <v>31</v>
      </c>
      <c r="M471" s="115">
        <f t="shared" si="597"/>
        <v>8</v>
      </c>
      <c r="N471" s="65" t="str">
        <f t="shared" si="598"/>
        <v>Alto</v>
      </c>
      <c r="O471" s="66"/>
      <c r="P471" s="5" t="str">
        <f t="shared" si="599"/>
        <v/>
      </c>
      <c r="Q471" s="66"/>
      <c r="R471" s="5" t="str">
        <f t="shared" si="600"/>
        <v/>
      </c>
      <c r="S471" s="67" t="s">
        <v>349</v>
      </c>
      <c r="T471" s="5">
        <f t="shared" si="601"/>
        <v>0.65</v>
      </c>
      <c r="U471" s="68" t="s">
        <v>431</v>
      </c>
      <c r="V471" s="5">
        <f t="shared" si="602"/>
        <v>0.55000000000000004</v>
      </c>
      <c r="W471" s="5">
        <f t="shared" si="603"/>
        <v>10</v>
      </c>
      <c r="X471" s="5">
        <f t="shared" si="604"/>
        <v>0.55000000000000004</v>
      </c>
      <c r="Y471" s="69" t="s">
        <v>240</v>
      </c>
      <c r="Z471" s="5">
        <f t="shared" si="605"/>
        <v>0.2</v>
      </c>
      <c r="AA471" s="5">
        <f t="shared" si="606"/>
        <v>13</v>
      </c>
      <c r="AB471" s="5">
        <f t="shared" si="607"/>
        <v>0.2</v>
      </c>
      <c r="AC471" s="5">
        <f t="shared" si="608"/>
        <v>18</v>
      </c>
      <c r="AD471" s="5">
        <f t="shared" ref="AD471:AD479" si="609">ROUND(IF(COUNT(P471,R471,T471,V471,Z471)=0,"", IF(  (MAX(P471,R471,T471,V471,Z471)+ (0.5*(SUM(P471,R471,T471,V471,Z471)-MAX(P471,R471,T471,V471,Z471))))&gt;0.951, (1-0.95)*AC471,(1-( (MAX(P471,R471,T471,V471,Z471))+0.5*(SUM(P471,R471,T471,V471,Z471)-MAX(P471,R471,T471,V471,Z471))))*AC471)),0)</f>
        <v>1</v>
      </c>
      <c r="AE471" s="70">
        <f t="shared" si="568"/>
        <v>1</v>
      </c>
      <c r="AF471" s="5" t="str">
        <f t="shared" si="569"/>
        <v>5E</v>
      </c>
      <c r="AG471" s="66">
        <f t="shared" si="577"/>
        <v>25</v>
      </c>
      <c r="AH471" s="65" t="str">
        <f t="shared" si="576"/>
        <v>Bajo</v>
      </c>
      <c r="AI471" s="5" t="str">
        <f t="shared" si="578"/>
        <v>SIGNIFICATIVO</v>
      </c>
      <c r="AJ471" s="5" t="s">
        <v>441</v>
      </c>
      <c r="AK471" s="99" t="s">
        <v>382</v>
      </c>
      <c r="AN471" s="71"/>
    </row>
    <row r="472" spans="1:40" ht="408.75" customHeight="1">
      <c r="A472" s="97"/>
      <c r="B472" s="223"/>
      <c r="C472" s="223"/>
      <c r="D472" s="223"/>
      <c r="E472" s="225"/>
      <c r="F472" s="225"/>
      <c r="G472" s="63">
        <v>8</v>
      </c>
      <c r="H472" s="64" t="str">
        <f t="shared" si="594"/>
        <v>Polvo /Material Particulado)</v>
      </c>
      <c r="I472" s="64" t="str">
        <f t="shared" si="595"/>
        <v>Inhalación de Polvo /Material Particulado), Contacto de la Vista con sustancias o agentes dañinos.</v>
      </c>
      <c r="J472" s="64" t="str">
        <f t="shared" si="596"/>
        <v>1er Auxilio, lesion leve, lesion moderada, posible enfermedad no ocupacional, posible enfermedad ocupacional</v>
      </c>
      <c r="K472" s="78">
        <v>3</v>
      </c>
      <c r="L472" s="78" t="s">
        <v>31</v>
      </c>
      <c r="M472" s="78">
        <f t="shared" si="597"/>
        <v>13</v>
      </c>
      <c r="N472" s="65" t="str">
        <f t="shared" si="598"/>
        <v>Medio</v>
      </c>
      <c r="O472" s="66"/>
      <c r="P472" s="5" t="str">
        <f t="shared" si="599"/>
        <v/>
      </c>
      <c r="Q472" s="66"/>
      <c r="R472" s="5" t="str">
        <f t="shared" si="600"/>
        <v/>
      </c>
      <c r="S472" s="67" t="s">
        <v>350</v>
      </c>
      <c r="T472" s="5">
        <f t="shared" si="601"/>
        <v>0.65</v>
      </c>
      <c r="U472" s="68" t="s">
        <v>431</v>
      </c>
      <c r="V472" s="5">
        <f t="shared" si="602"/>
        <v>0.55000000000000004</v>
      </c>
      <c r="W472" s="5">
        <f t="shared" si="603"/>
        <v>10</v>
      </c>
      <c r="X472" s="5">
        <f t="shared" si="604"/>
        <v>0.55000000000000004</v>
      </c>
      <c r="Y472" s="69" t="s">
        <v>240</v>
      </c>
      <c r="Z472" s="5">
        <f t="shared" si="605"/>
        <v>0.2</v>
      </c>
      <c r="AA472" s="5">
        <f t="shared" si="606"/>
        <v>13</v>
      </c>
      <c r="AB472" s="5">
        <f t="shared" si="607"/>
        <v>0.2</v>
      </c>
      <c r="AC472" s="5">
        <f t="shared" si="608"/>
        <v>13</v>
      </c>
      <c r="AD472" s="5">
        <f t="shared" si="609"/>
        <v>1</v>
      </c>
      <c r="AE472" s="70">
        <f t="shared" si="568"/>
        <v>1</v>
      </c>
      <c r="AF472" s="5" t="str">
        <f t="shared" si="569"/>
        <v>5E</v>
      </c>
      <c r="AG472" s="66">
        <f t="shared" si="577"/>
        <v>25</v>
      </c>
      <c r="AH472" s="65" t="str">
        <f t="shared" si="576"/>
        <v>Bajo</v>
      </c>
      <c r="AI472" s="5" t="str">
        <f t="shared" si="578"/>
        <v>NO SIGNIFICATIVO</v>
      </c>
      <c r="AJ472" s="5" t="s">
        <v>441</v>
      </c>
      <c r="AK472" s="99" t="s">
        <v>382</v>
      </c>
      <c r="AN472" s="71"/>
    </row>
    <row r="473" spans="1:40" ht="407.25" customHeight="1">
      <c r="A473" s="97"/>
      <c r="B473" s="223"/>
      <c r="C473" s="223"/>
      <c r="D473" s="223"/>
      <c r="E473" s="225"/>
      <c r="F473" s="225"/>
      <c r="G473" s="63">
        <v>10</v>
      </c>
      <c r="H473" s="64" t="str">
        <f t="shared" si="594"/>
        <v>Vapores/gases/humos/Neblina</v>
      </c>
      <c r="I473" s="64" t="str">
        <f t="shared" si="595"/>
        <v>Inhalación de sustancias o agentes dañinos</v>
      </c>
      <c r="J473" s="64" t="str">
        <f t="shared" si="596"/>
        <v>1er Auxilio, fatalidad, posible enfermedad no ocupacional, posible enfermedad ocupacional</v>
      </c>
      <c r="K473" s="78">
        <v>2</v>
      </c>
      <c r="L473" s="78" t="s">
        <v>31</v>
      </c>
      <c r="M473" s="115">
        <f t="shared" si="597"/>
        <v>8</v>
      </c>
      <c r="N473" s="65" t="str">
        <f t="shared" si="598"/>
        <v>Alto</v>
      </c>
      <c r="O473" s="66"/>
      <c r="P473" s="5" t="str">
        <f t="shared" si="599"/>
        <v/>
      </c>
      <c r="Q473" s="66"/>
      <c r="R473" s="5" t="str">
        <f t="shared" si="600"/>
        <v/>
      </c>
      <c r="S473" s="67"/>
      <c r="T473" s="5" t="str">
        <f t="shared" si="601"/>
        <v/>
      </c>
      <c r="U473" s="68" t="s">
        <v>431</v>
      </c>
      <c r="V473" s="5">
        <f t="shared" si="602"/>
        <v>0.55000000000000004</v>
      </c>
      <c r="W473" s="5">
        <f t="shared" si="603"/>
        <v>10</v>
      </c>
      <c r="X473" s="5">
        <f t="shared" si="604"/>
        <v>0.55000000000000004</v>
      </c>
      <c r="Y473" s="69" t="s">
        <v>240</v>
      </c>
      <c r="Z473" s="5">
        <f t="shared" si="605"/>
        <v>0.2</v>
      </c>
      <c r="AA473" s="5">
        <f t="shared" si="606"/>
        <v>13</v>
      </c>
      <c r="AB473" s="5">
        <f t="shared" si="607"/>
        <v>0.2</v>
      </c>
      <c r="AC473" s="5">
        <f t="shared" si="608"/>
        <v>18</v>
      </c>
      <c r="AD473" s="5">
        <f t="shared" si="609"/>
        <v>6</v>
      </c>
      <c r="AE473" s="70">
        <f t="shared" si="568"/>
        <v>6</v>
      </c>
      <c r="AF473" s="5" t="str">
        <f t="shared" si="569"/>
        <v>3E</v>
      </c>
      <c r="AG473" s="66">
        <f t="shared" si="577"/>
        <v>20</v>
      </c>
      <c r="AH473" s="65" t="str">
        <f t="shared" si="576"/>
        <v>Bajo</v>
      </c>
      <c r="AI473" s="5" t="str">
        <f t="shared" si="578"/>
        <v>SIGNIFICATIVO</v>
      </c>
      <c r="AJ473" s="5" t="s">
        <v>441</v>
      </c>
      <c r="AK473" s="99" t="s">
        <v>382</v>
      </c>
      <c r="AN473" s="71"/>
    </row>
    <row r="474" spans="1:40" ht="356.25">
      <c r="A474" s="97"/>
      <c r="B474" s="223"/>
      <c r="C474" s="223"/>
      <c r="D474" s="223"/>
      <c r="E474" s="225"/>
      <c r="F474" s="225"/>
      <c r="G474" s="63">
        <v>17</v>
      </c>
      <c r="H474" s="64" t="str">
        <f t="shared" si="594"/>
        <v>Movimientos Repetitivos</v>
      </c>
      <c r="I474" s="64" t="str">
        <f t="shared" si="595"/>
        <v>Ergonómico por movimiento repetitivo/frecuentes</v>
      </c>
      <c r="J474" s="64" t="str">
        <f t="shared" si="596"/>
        <v>1er Auxilio, lesion leve, lesion moderada, posible enfermedad ocupacional.</v>
      </c>
      <c r="K474" s="78">
        <v>3</v>
      </c>
      <c r="L474" s="78" t="s">
        <v>31</v>
      </c>
      <c r="M474" s="78">
        <f t="shared" si="597"/>
        <v>13</v>
      </c>
      <c r="N474" s="65" t="str">
        <f t="shared" si="598"/>
        <v>Medio</v>
      </c>
      <c r="O474" s="66"/>
      <c r="P474" s="5" t="str">
        <f t="shared" si="599"/>
        <v/>
      </c>
      <c r="Q474" s="66"/>
      <c r="R474" s="5" t="str">
        <f t="shared" si="600"/>
        <v/>
      </c>
      <c r="S474" s="67" t="s">
        <v>304</v>
      </c>
      <c r="T474" s="5">
        <f t="shared" si="601"/>
        <v>0.65</v>
      </c>
      <c r="U474" s="68" t="s">
        <v>431</v>
      </c>
      <c r="V474" s="5">
        <f t="shared" si="602"/>
        <v>0.55000000000000004</v>
      </c>
      <c r="W474" s="5">
        <f t="shared" si="603"/>
        <v>10</v>
      </c>
      <c r="X474" s="5">
        <f t="shared" si="604"/>
        <v>0.55000000000000004</v>
      </c>
      <c r="Y474" s="69" t="s">
        <v>240</v>
      </c>
      <c r="Z474" s="5">
        <f t="shared" si="605"/>
        <v>0.2</v>
      </c>
      <c r="AA474" s="5">
        <f t="shared" si="606"/>
        <v>13</v>
      </c>
      <c r="AB474" s="5">
        <f t="shared" si="607"/>
        <v>0.2</v>
      </c>
      <c r="AC474" s="5">
        <f t="shared" si="608"/>
        <v>13</v>
      </c>
      <c r="AD474" s="5">
        <f t="shared" si="609"/>
        <v>1</v>
      </c>
      <c r="AE474" s="70">
        <f t="shared" si="568"/>
        <v>1</v>
      </c>
      <c r="AF474" s="5" t="str">
        <f t="shared" si="569"/>
        <v>5E</v>
      </c>
      <c r="AG474" s="66">
        <f t="shared" si="577"/>
        <v>25</v>
      </c>
      <c r="AH474" s="65" t="str">
        <f t="shared" si="576"/>
        <v>Bajo</v>
      </c>
      <c r="AI474" s="5" t="str">
        <f t="shared" si="578"/>
        <v>NO SIGNIFICATIVO</v>
      </c>
      <c r="AJ474" s="5" t="s">
        <v>441</v>
      </c>
      <c r="AK474" s="99" t="s">
        <v>382</v>
      </c>
      <c r="AN474" s="71"/>
    </row>
    <row r="475" spans="1:40" ht="356.25">
      <c r="A475" s="97"/>
      <c r="B475" s="223"/>
      <c r="C475" s="223"/>
      <c r="D475" s="223"/>
      <c r="E475" s="225"/>
      <c r="F475" s="225"/>
      <c r="G475" s="63">
        <v>29</v>
      </c>
      <c r="H475" s="64" t="str">
        <f t="shared" ref="H475" si="610">VLOOKUP(G475,PELIGRO,3,0)</f>
        <v>Proyección de partículas</v>
      </c>
      <c r="I475" s="64" t="str">
        <f t="shared" ref="I475" si="611">VLOOKUP(G475,PELIGRO,5,0)</f>
        <v>Contacto con partículas en proyección</v>
      </c>
      <c r="J475" s="64" t="str">
        <f t="shared" ref="J475" si="612">VLOOKUP(G475,PELIGRO,7,0)</f>
        <v>1er Auxilio, lesion leve, lesion moderada, lesion incapacitante</v>
      </c>
      <c r="K475" s="78">
        <v>4</v>
      </c>
      <c r="L475" s="78" t="s">
        <v>31</v>
      </c>
      <c r="M475" s="78">
        <f t="shared" ref="M475:M478" si="613">IF(OR(K475="",L475=""),"",VLOOKUP(CONCATENATE(K475,L475),$AS$3:$AT$51,2,FALSE))</f>
        <v>18</v>
      </c>
      <c r="N475" s="65" t="str">
        <f t="shared" ref="N475" si="614">IF(M475="","",IF(AND(OR(M475&gt;16,M475=16),OR(M475&lt;25,M475=25)),"Bajo",IF(AND(OR(M475&gt;9,M475=9),OR(M475&lt;15,M475=15)),"Medio",IF(AND(OR(M475&gt;1,M475=1),OR(M475&lt;8,M475=8)),"Alto"))))</f>
        <v>Bajo</v>
      </c>
      <c r="O475" s="66"/>
      <c r="P475" s="5" t="str">
        <f t="shared" ref="P475" si="615">IF(O475="", "",$P$18)</f>
        <v/>
      </c>
      <c r="Q475" s="66"/>
      <c r="R475" s="5" t="str">
        <f t="shared" ref="R475" si="616">IF(Q475="", "",$R$18)</f>
        <v/>
      </c>
      <c r="S475" s="67"/>
      <c r="T475" s="5" t="str">
        <f t="shared" ref="T475" si="617">IF(S475="", "",$T$18)</f>
        <v/>
      </c>
      <c r="U475" s="68" t="s">
        <v>431</v>
      </c>
      <c r="V475" s="5">
        <f t="shared" ref="V475" si="618">IF(U475="", "",X475)</f>
        <v>0.55000000000000004</v>
      </c>
      <c r="W475" s="5">
        <f t="shared" ref="W475" si="619">IF(U475="","",LEN(U475)-LEN(SUBSTITUTE(U475,"•","")))</f>
        <v>10</v>
      </c>
      <c r="X475" s="5">
        <f t="shared" ref="X475" si="620">IF(W475="","",IF(W475=1,0.25,IF(AND(OR(W475&gt;2,W475=2),OR(W475&lt;4,W475=4)),0.4,IF(OR(W475&gt;5,W475=5),0.55))))</f>
        <v>0.55000000000000004</v>
      </c>
      <c r="Y475" s="69" t="s">
        <v>240</v>
      </c>
      <c r="Z475" s="5">
        <f t="shared" ref="Z475" si="621">IF(Y475="", "",AB475)</f>
        <v>0.2</v>
      </c>
      <c r="AA475" s="5">
        <f t="shared" ref="AA475" si="622">IF(Y475="","",LEN(Y475)-LEN(SUBSTITUTE(Y475,"•","")))</f>
        <v>13</v>
      </c>
      <c r="AB475" s="5">
        <f t="shared" ref="AB475" si="623">IF(AA475="","",IF(AA475=1,0.05,IF(AND(OR(AA475&gt;2,AA475=2),OR(AA475&lt;4,AA475=4)),0.12,IF(OR(AA475&gt;5,AA475=5),0.2))))</f>
        <v>0.2</v>
      </c>
      <c r="AC475" s="5">
        <f t="shared" ref="AC475" si="624">IF(K475="","",IF(L475="","",VLOOKUP(CONCATENATE(K475,L475),$AY$3:$AZ$51,2,FALSE)))</f>
        <v>8</v>
      </c>
      <c r="AD475" s="5">
        <f t="shared" ref="AD475" si="625">ROUND(IF(COUNT(P475,R475,T475,V475,Z475)=0,"", IF(  (MAX(P475,R475,T475,V475,Z475)+ (0.5*(SUM(P475,R475,T475,V475,Z475)-MAX(P475,R475,T475,V475,Z475))))&gt;0.951, (1-0.95)*AC475,(1-( (MAX(P475,R475,T475,V475,Z475))+0.5*(SUM(P475,R475,T475,V475,Z475)-MAX(P475,R475,T475,V475,Z475))))*AC475)),0)</f>
        <v>3</v>
      </c>
      <c r="AE475" s="70">
        <f t="shared" si="568"/>
        <v>3</v>
      </c>
      <c r="AF475" s="5" t="str">
        <f t="shared" si="569"/>
        <v>4E</v>
      </c>
      <c r="AG475" s="66">
        <f t="shared" si="577"/>
        <v>23</v>
      </c>
      <c r="AH475" s="65" t="str">
        <f t="shared" si="576"/>
        <v>Bajo</v>
      </c>
      <c r="AI475" s="5" t="str">
        <f t="shared" si="578"/>
        <v>NO SIGNIFICATIVO</v>
      </c>
      <c r="AJ475" s="5" t="s">
        <v>441</v>
      </c>
      <c r="AK475" s="99" t="s">
        <v>382</v>
      </c>
      <c r="AN475" s="71"/>
    </row>
    <row r="476" spans="1:40" ht="356.25">
      <c r="A476" s="97"/>
      <c r="B476" s="223"/>
      <c r="C476" s="223"/>
      <c r="D476" s="223"/>
      <c r="E476" s="225"/>
      <c r="F476" s="225"/>
      <c r="G476" s="63">
        <v>33</v>
      </c>
      <c r="H476" s="64" t="str">
        <f t="shared" si="594"/>
        <v xml:space="preserve">Vehículo/equipo Motorizado en Movimiento </v>
      </c>
      <c r="I476" s="64" t="str">
        <f t="shared" si="595"/>
        <v>Atropellamiento - Accidente Vehicular</v>
      </c>
      <c r="J476" s="64" t="str">
        <f t="shared" si="596"/>
        <v>1er Auxilio, lesion leve, lesion moderada, lesion incapacitante, fatalidad</v>
      </c>
      <c r="K476" s="78">
        <v>2</v>
      </c>
      <c r="L476" s="78" t="s">
        <v>31</v>
      </c>
      <c r="M476" s="115">
        <f t="shared" si="613"/>
        <v>8</v>
      </c>
      <c r="N476" s="65" t="str">
        <f t="shared" si="598"/>
        <v>Alto</v>
      </c>
      <c r="O476" s="66"/>
      <c r="P476" s="5" t="str">
        <f t="shared" si="599"/>
        <v/>
      </c>
      <c r="Q476" s="66"/>
      <c r="R476" s="5" t="str">
        <f t="shared" si="600"/>
        <v/>
      </c>
      <c r="S476" s="67" t="s">
        <v>355</v>
      </c>
      <c r="T476" s="5">
        <f t="shared" si="601"/>
        <v>0.65</v>
      </c>
      <c r="U476" s="68" t="s">
        <v>431</v>
      </c>
      <c r="V476" s="5">
        <f t="shared" si="602"/>
        <v>0.55000000000000004</v>
      </c>
      <c r="W476" s="5">
        <f t="shared" si="603"/>
        <v>10</v>
      </c>
      <c r="X476" s="5">
        <f t="shared" si="604"/>
        <v>0.55000000000000004</v>
      </c>
      <c r="Y476" s="69" t="s">
        <v>240</v>
      </c>
      <c r="Z476" s="5">
        <f t="shared" si="605"/>
        <v>0.2</v>
      </c>
      <c r="AA476" s="5">
        <f t="shared" si="606"/>
        <v>13</v>
      </c>
      <c r="AB476" s="5">
        <f t="shared" si="607"/>
        <v>0.2</v>
      </c>
      <c r="AC476" s="5">
        <f t="shared" si="608"/>
        <v>18</v>
      </c>
      <c r="AD476" s="5">
        <f t="shared" si="609"/>
        <v>1</v>
      </c>
      <c r="AE476" s="70">
        <f t="shared" si="568"/>
        <v>1</v>
      </c>
      <c r="AF476" s="5" t="str">
        <f t="shared" si="569"/>
        <v>5E</v>
      </c>
      <c r="AG476" s="66">
        <f t="shared" si="577"/>
        <v>25</v>
      </c>
      <c r="AH476" s="65" t="str">
        <f t="shared" si="576"/>
        <v>Bajo</v>
      </c>
      <c r="AI476" s="5" t="str">
        <f t="shared" si="578"/>
        <v>SIGNIFICATIVO</v>
      </c>
      <c r="AJ476" s="5" t="s">
        <v>441</v>
      </c>
      <c r="AK476" s="99" t="s">
        <v>382</v>
      </c>
      <c r="AN476" s="71"/>
    </row>
    <row r="477" spans="1:40" ht="356.25">
      <c r="A477" s="97"/>
      <c r="B477" s="223"/>
      <c r="C477" s="223"/>
      <c r="D477" s="223"/>
      <c r="E477" s="225"/>
      <c r="F477" s="225"/>
      <c r="G477" s="63">
        <v>35</v>
      </c>
      <c r="H477" s="64" t="str">
        <f t="shared" si="594"/>
        <v>Barrera / bloqueo inadecuado</v>
      </c>
      <c r="I477" s="64" t="str">
        <f t="shared" si="595"/>
        <v>Caída a distinto nivel / atropellamiento.</v>
      </c>
      <c r="J477" s="64" t="str">
        <f t="shared" si="596"/>
        <v>1er Auxilio, lesion leve, lesion moderada, lesion incapacitante, fatalidad</v>
      </c>
      <c r="K477" s="78">
        <v>2</v>
      </c>
      <c r="L477" s="78" t="s">
        <v>31</v>
      </c>
      <c r="M477" s="115">
        <f t="shared" si="613"/>
        <v>8</v>
      </c>
      <c r="N477" s="65" t="str">
        <f t="shared" si="598"/>
        <v>Alto</v>
      </c>
      <c r="O477" s="66"/>
      <c r="P477" s="5" t="str">
        <f t="shared" si="599"/>
        <v/>
      </c>
      <c r="Q477" s="66"/>
      <c r="R477" s="5" t="str">
        <f t="shared" si="600"/>
        <v/>
      </c>
      <c r="S477" s="67" t="s">
        <v>358</v>
      </c>
      <c r="T477" s="5">
        <f t="shared" si="601"/>
        <v>0.65</v>
      </c>
      <c r="U477" s="68" t="s">
        <v>431</v>
      </c>
      <c r="V477" s="5">
        <f t="shared" si="602"/>
        <v>0.55000000000000004</v>
      </c>
      <c r="W477" s="5">
        <f t="shared" si="603"/>
        <v>10</v>
      </c>
      <c r="X477" s="5">
        <f t="shared" si="604"/>
        <v>0.55000000000000004</v>
      </c>
      <c r="Y477" s="69" t="s">
        <v>240</v>
      </c>
      <c r="Z477" s="5">
        <f t="shared" si="605"/>
        <v>0.2</v>
      </c>
      <c r="AA477" s="5">
        <f t="shared" si="606"/>
        <v>13</v>
      </c>
      <c r="AB477" s="5">
        <f t="shared" si="607"/>
        <v>0.2</v>
      </c>
      <c r="AC477" s="5">
        <f t="shared" si="608"/>
        <v>18</v>
      </c>
      <c r="AD477" s="5">
        <f t="shared" si="609"/>
        <v>1</v>
      </c>
      <c r="AE477" s="70">
        <f t="shared" si="568"/>
        <v>1</v>
      </c>
      <c r="AF477" s="5" t="str">
        <f t="shared" si="569"/>
        <v>5E</v>
      </c>
      <c r="AG477" s="66">
        <f t="shared" si="577"/>
        <v>25</v>
      </c>
      <c r="AH477" s="65" t="str">
        <f t="shared" si="576"/>
        <v>Bajo</v>
      </c>
      <c r="AI477" s="5" t="str">
        <f t="shared" si="578"/>
        <v>SIGNIFICATIVO</v>
      </c>
      <c r="AJ477" s="5" t="s">
        <v>441</v>
      </c>
      <c r="AK477" s="99" t="s">
        <v>382</v>
      </c>
      <c r="AN477" s="71"/>
    </row>
    <row r="478" spans="1:40" ht="356.25">
      <c r="A478" s="97"/>
      <c r="B478" s="223"/>
      <c r="C478" s="223"/>
      <c r="D478" s="223"/>
      <c r="E478" s="225"/>
      <c r="F478" s="225"/>
      <c r="G478" s="63">
        <v>36</v>
      </c>
      <c r="H478" s="64" t="str">
        <f t="shared" si="594"/>
        <v>Congestión o espacios restringidos</v>
      </c>
      <c r="I478" s="64" t="str">
        <f t="shared" si="595"/>
        <v>Golpeado contra (Chocar contra algo); caída al mismo nivel)</v>
      </c>
      <c r="J478" s="64" t="str">
        <f t="shared" si="596"/>
        <v>1er Auxilio, lesion leve, lesion moderada.</v>
      </c>
      <c r="K478" s="78">
        <v>2</v>
      </c>
      <c r="L478" s="78" t="s">
        <v>31</v>
      </c>
      <c r="M478" s="115">
        <f t="shared" si="613"/>
        <v>8</v>
      </c>
      <c r="N478" s="65" t="str">
        <f t="shared" si="598"/>
        <v>Alto</v>
      </c>
      <c r="O478" s="66"/>
      <c r="P478" s="5" t="str">
        <f t="shared" si="599"/>
        <v/>
      </c>
      <c r="Q478" s="66"/>
      <c r="R478" s="5" t="str">
        <f t="shared" si="600"/>
        <v/>
      </c>
      <c r="S478" s="67" t="s">
        <v>359</v>
      </c>
      <c r="T478" s="5">
        <f t="shared" si="601"/>
        <v>0.65</v>
      </c>
      <c r="U478" s="68" t="s">
        <v>431</v>
      </c>
      <c r="V478" s="5">
        <f t="shared" si="602"/>
        <v>0.55000000000000004</v>
      </c>
      <c r="W478" s="5">
        <f t="shared" si="603"/>
        <v>10</v>
      </c>
      <c r="X478" s="5">
        <f t="shared" si="604"/>
        <v>0.55000000000000004</v>
      </c>
      <c r="Y478" s="69" t="s">
        <v>240</v>
      </c>
      <c r="Z478" s="5">
        <f t="shared" si="605"/>
        <v>0.2</v>
      </c>
      <c r="AA478" s="5">
        <f t="shared" si="606"/>
        <v>13</v>
      </c>
      <c r="AB478" s="5">
        <f t="shared" si="607"/>
        <v>0.2</v>
      </c>
      <c r="AC478" s="5">
        <f t="shared" si="608"/>
        <v>18</v>
      </c>
      <c r="AD478" s="5">
        <f t="shared" si="609"/>
        <v>1</v>
      </c>
      <c r="AE478" s="70">
        <f t="shared" si="568"/>
        <v>1</v>
      </c>
      <c r="AF478" s="5" t="str">
        <f t="shared" si="569"/>
        <v>5E</v>
      </c>
      <c r="AG478" s="66">
        <f t="shared" si="577"/>
        <v>25</v>
      </c>
      <c r="AH478" s="65" t="str">
        <f t="shared" si="576"/>
        <v>Bajo</v>
      </c>
      <c r="AI478" s="5" t="str">
        <f t="shared" si="578"/>
        <v>SIGNIFICATIVO</v>
      </c>
      <c r="AJ478" s="5" t="s">
        <v>441</v>
      </c>
      <c r="AK478" s="99" t="s">
        <v>382</v>
      </c>
      <c r="AN478" s="71"/>
    </row>
    <row r="479" spans="1:40" ht="356.25">
      <c r="A479" s="97"/>
      <c r="B479" s="223"/>
      <c r="C479" s="223"/>
      <c r="D479" s="223"/>
      <c r="E479" s="225"/>
      <c r="F479" s="225"/>
      <c r="G479" s="63">
        <v>40</v>
      </c>
      <c r="H479" s="64" t="str">
        <f t="shared" si="579"/>
        <v>Vías de acceso/Rampa defectuosa</v>
      </c>
      <c r="I479" s="64" t="str">
        <f t="shared" si="580"/>
        <v>Caída al mismo nivel</v>
      </c>
      <c r="J479" s="64" t="str">
        <f t="shared" si="581"/>
        <v>1er Auxilio, lesion leve, lesion moderada.</v>
      </c>
      <c r="K479" s="78">
        <v>3</v>
      </c>
      <c r="L479" s="78" t="s">
        <v>31</v>
      </c>
      <c r="M479" s="78">
        <f t="shared" si="582"/>
        <v>13</v>
      </c>
      <c r="N479" s="65" t="str">
        <f t="shared" si="583"/>
        <v>Medio</v>
      </c>
      <c r="O479" s="66"/>
      <c r="P479" s="5" t="str">
        <f t="shared" si="584"/>
        <v/>
      </c>
      <c r="Q479" s="66"/>
      <c r="R479" s="5" t="str">
        <f t="shared" si="585"/>
        <v/>
      </c>
      <c r="S479" s="67"/>
      <c r="T479" s="5" t="str">
        <f t="shared" si="586"/>
        <v/>
      </c>
      <c r="U479" s="68" t="s">
        <v>431</v>
      </c>
      <c r="V479" s="5">
        <f t="shared" si="587"/>
        <v>0.55000000000000004</v>
      </c>
      <c r="W479" s="5">
        <f t="shared" si="588"/>
        <v>10</v>
      </c>
      <c r="X479" s="5">
        <f t="shared" si="589"/>
        <v>0.55000000000000004</v>
      </c>
      <c r="Y479" s="69" t="s">
        <v>240</v>
      </c>
      <c r="Z479" s="5">
        <f t="shared" si="590"/>
        <v>0.2</v>
      </c>
      <c r="AA479" s="5">
        <f t="shared" si="591"/>
        <v>13</v>
      </c>
      <c r="AB479" s="5">
        <f t="shared" si="592"/>
        <v>0.2</v>
      </c>
      <c r="AC479" s="5">
        <f t="shared" si="593"/>
        <v>13</v>
      </c>
      <c r="AD479" s="5">
        <f t="shared" si="609"/>
        <v>5</v>
      </c>
      <c r="AE479" s="70">
        <f t="shared" si="568"/>
        <v>5</v>
      </c>
      <c r="AF479" s="5" t="str">
        <f t="shared" si="569"/>
        <v>4D</v>
      </c>
      <c r="AG479" s="66">
        <f t="shared" si="577"/>
        <v>21</v>
      </c>
      <c r="AH479" s="65" t="str">
        <f t="shared" si="576"/>
        <v>Bajo</v>
      </c>
      <c r="AI479" s="5" t="str">
        <f t="shared" si="578"/>
        <v>NO SIGNIFICATIVO</v>
      </c>
      <c r="AJ479" s="5" t="s">
        <v>441</v>
      </c>
      <c r="AK479" s="99" t="s">
        <v>382</v>
      </c>
      <c r="AN479" s="71"/>
    </row>
    <row r="480" spans="1:40" ht="356.25">
      <c r="A480" s="97"/>
      <c r="B480" s="223"/>
      <c r="C480" s="223"/>
      <c r="D480" s="223"/>
      <c r="E480" s="225"/>
      <c r="F480" s="225"/>
      <c r="G480" s="63">
        <v>41</v>
      </c>
      <c r="H480" s="64" t="str">
        <f t="shared" si="579"/>
        <v>Rocas inestables / talud inestable</v>
      </c>
      <c r="I480" s="64" t="str">
        <f t="shared" si="580"/>
        <v>Caída de rocas; derrumbes, desplomes</v>
      </c>
      <c r="J480" s="64" t="str">
        <f t="shared" si="581"/>
        <v>1er Auxilio, lesion leve, lesion moderada, lesion incapacitante, fatalidad</v>
      </c>
      <c r="K480" s="78">
        <v>2</v>
      </c>
      <c r="L480" s="78" t="s">
        <v>38</v>
      </c>
      <c r="M480" s="115">
        <f t="shared" si="582"/>
        <v>5</v>
      </c>
      <c r="N480" s="65" t="str">
        <f t="shared" si="583"/>
        <v>Alto</v>
      </c>
      <c r="O480" s="66"/>
      <c r="P480" s="5" t="str">
        <f t="shared" si="584"/>
        <v/>
      </c>
      <c r="Q480" s="66"/>
      <c r="R480" s="5" t="str">
        <f t="shared" si="585"/>
        <v/>
      </c>
      <c r="S480" s="67"/>
      <c r="T480" s="5" t="str">
        <f t="shared" si="586"/>
        <v/>
      </c>
      <c r="U480" s="68" t="s">
        <v>431</v>
      </c>
      <c r="V480" s="5">
        <f t="shared" si="587"/>
        <v>0.55000000000000004</v>
      </c>
      <c r="W480" s="5">
        <f t="shared" si="588"/>
        <v>10</v>
      </c>
      <c r="X480" s="5">
        <f t="shared" si="589"/>
        <v>0.55000000000000004</v>
      </c>
      <c r="Y480" s="69" t="s">
        <v>240</v>
      </c>
      <c r="Z480" s="5">
        <f t="shared" si="590"/>
        <v>0.2</v>
      </c>
      <c r="AA480" s="5">
        <f t="shared" si="591"/>
        <v>13</v>
      </c>
      <c r="AB480" s="5">
        <f t="shared" si="592"/>
        <v>0.2</v>
      </c>
      <c r="AC480" s="5">
        <f t="shared" si="593"/>
        <v>21</v>
      </c>
      <c r="AD480" s="5">
        <f t="shared" ref="AD480:AD487" si="626">ROUND(IF(COUNT(P480,R480,T480,V480,Z480)=0,"", IF(  (MAX(P480,R480,T480,V480,Z480)+ (0.5*(SUM(P480,R480,T480,V480,Z480)-MAX(P480,R480,T480,V480,Z480))))&gt;0.951, (1-0.95)*AC480,(1-( (MAX(P480,R480,T480,V480,Z480))+0.5*(SUM(P480,R480,T480,V480,Z480)-MAX(P480,R480,T480,V480,Z480))))*AC480)),0)</f>
        <v>7</v>
      </c>
      <c r="AE480" s="70">
        <f t="shared" si="568"/>
        <v>7</v>
      </c>
      <c r="AF480" s="5" t="str">
        <f t="shared" si="569"/>
        <v>5B</v>
      </c>
      <c r="AG480" s="66">
        <f t="shared" si="577"/>
        <v>19</v>
      </c>
      <c r="AH480" s="65" t="str">
        <f t="shared" si="576"/>
        <v>Bajo</v>
      </c>
      <c r="AI480" s="5" t="str">
        <f t="shared" si="578"/>
        <v>SIGNIFICATIVO</v>
      </c>
      <c r="AJ480" s="5" t="s">
        <v>441</v>
      </c>
      <c r="AK480" s="99" t="s">
        <v>382</v>
      </c>
      <c r="AN480" s="71"/>
    </row>
    <row r="481" spans="1:40" ht="408.75" customHeight="1">
      <c r="A481" s="97"/>
      <c r="B481" s="223"/>
      <c r="C481" s="223"/>
      <c r="D481" s="223"/>
      <c r="E481" s="225"/>
      <c r="F481" s="225"/>
      <c r="G481" s="63">
        <v>42</v>
      </c>
      <c r="H481" s="64" t="str">
        <f t="shared" si="579"/>
        <v>Material disparado</v>
      </c>
      <c r="I481" s="64" t="str">
        <f t="shared" si="580"/>
        <v>Caída al mismo nivel</v>
      </c>
      <c r="J481" s="64" t="str">
        <f t="shared" si="581"/>
        <v>2do Auxilio, lesion leve, lesion moderada, lesion incapacitante, fatalidad</v>
      </c>
      <c r="K481" s="78">
        <v>3</v>
      </c>
      <c r="L481" s="78" t="s">
        <v>38</v>
      </c>
      <c r="M481" s="78">
        <f t="shared" si="582"/>
        <v>9</v>
      </c>
      <c r="N481" s="65" t="str">
        <f t="shared" si="583"/>
        <v>Medio</v>
      </c>
      <c r="O481" s="66"/>
      <c r="P481" s="5" t="str">
        <f t="shared" si="584"/>
        <v/>
      </c>
      <c r="Q481" s="66"/>
      <c r="R481" s="5" t="str">
        <f t="shared" si="585"/>
        <v/>
      </c>
      <c r="S481" s="67"/>
      <c r="T481" s="5" t="str">
        <f t="shared" si="586"/>
        <v/>
      </c>
      <c r="U481" s="68" t="s">
        <v>431</v>
      </c>
      <c r="V481" s="5">
        <f t="shared" si="587"/>
        <v>0.55000000000000004</v>
      </c>
      <c r="W481" s="5">
        <f t="shared" si="588"/>
        <v>10</v>
      </c>
      <c r="X481" s="5">
        <f t="shared" si="589"/>
        <v>0.55000000000000004</v>
      </c>
      <c r="Y481" s="69" t="s">
        <v>240</v>
      </c>
      <c r="Z481" s="5">
        <f t="shared" si="590"/>
        <v>0.2</v>
      </c>
      <c r="AA481" s="5">
        <f t="shared" si="591"/>
        <v>13</v>
      </c>
      <c r="AB481" s="5">
        <f t="shared" si="592"/>
        <v>0.2</v>
      </c>
      <c r="AC481" s="5">
        <f t="shared" si="593"/>
        <v>17</v>
      </c>
      <c r="AD481" s="5">
        <f t="shared" si="626"/>
        <v>6</v>
      </c>
      <c r="AE481" s="70">
        <f t="shared" si="568"/>
        <v>6</v>
      </c>
      <c r="AF481" s="5" t="str">
        <f t="shared" si="569"/>
        <v>3E</v>
      </c>
      <c r="AG481" s="66">
        <f t="shared" si="577"/>
        <v>20</v>
      </c>
      <c r="AH481" s="65" t="str">
        <f t="shared" si="576"/>
        <v>Bajo</v>
      </c>
      <c r="AI481" s="5" t="str">
        <f t="shared" si="578"/>
        <v>NO SIGNIFICATIVO</v>
      </c>
      <c r="AJ481" s="5" t="s">
        <v>441</v>
      </c>
      <c r="AK481" s="99" t="s">
        <v>382</v>
      </c>
      <c r="AN481" s="71"/>
    </row>
    <row r="482" spans="1:40" ht="356.25">
      <c r="A482" s="97"/>
      <c r="B482" s="223"/>
      <c r="C482" s="223"/>
      <c r="D482" s="223"/>
      <c r="E482" s="225"/>
      <c r="F482" s="225"/>
      <c r="G482" s="63">
        <v>44</v>
      </c>
      <c r="H482" s="64" t="str">
        <f t="shared" si="579"/>
        <v>Espacio abierto sin bloqueo</v>
      </c>
      <c r="I482" s="64" t="str">
        <f t="shared" si="580"/>
        <v>Caída a distinto nivel</v>
      </c>
      <c r="J482" s="64" t="str">
        <f t="shared" si="581"/>
        <v>1er Auxilio, lesion leve, lesion moderada, lesion incapacitante, fatalidad</v>
      </c>
      <c r="K482" s="78">
        <v>2</v>
      </c>
      <c r="L482" s="78" t="s">
        <v>31</v>
      </c>
      <c r="M482" s="115">
        <f t="shared" si="582"/>
        <v>8</v>
      </c>
      <c r="N482" s="65" t="str">
        <f t="shared" si="583"/>
        <v>Alto</v>
      </c>
      <c r="O482" s="66"/>
      <c r="P482" s="5" t="str">
        <f t="shared" si="584"/>
        <v/>
      </c>
      <c r="Q482" s="66"/>
      <c r="R482" s="5" t="str">
        <f t="shared" si="585"/>
        <v/>
      </c>
      <c r="S482" s="67"/>
      <c r="T482" s="5" t="str">
        <f t="shared" si="586"/>
        <v/>
      </c>
      <c r="U482" s="68" t="s">
        <v>431</v>
      </c>
      <c r="V482" s="5">
        <f t="shared" si="587"/>
        <v>0.55000000000000004</v>
      </c>
      <c r="W482" s="5">
        <f t="shared" si="588"/>
        <v>10</v>
      </c>
      <c r="X482" s="5">
        <f t="shared" si="589"/>
        <v>0.55000000000000004</v>
      </c>
      <c r="Y482" s="69" t="s">
        <v>240</v>
      </c>
      <c r="Z482" s="5">
        <f t="shared" si="590"/>
        <v>0.2</v>
      </c>
      <c r="AA482" s="5">
        <f t="shared" si="591"/>
        <v>13</v>
      </c>
      <c r="AB482" s="5">
        <f t="shared" si="592"/>
        <v>0.2</v>
      </c>
      <c r="AC482" s="5">
        <f t="shared" si="593"/>
        <v>18</v>
      </c>
      <c r="AD482" s="5">
        <f t="shared" si="626"/>
        <v>6</v>
      </c>
      <c r="AE482" s="70">
        <f t="shared" si="568"/>
        <v>6</v>
      </c>
      <c r="AF482" s="5" t="str">
        <f t="shared" si="569"/>
        <v>3E</v>
      </c>
      <c r="AG482" s="66">
        <f t="shared" si="577"/>
        <v>20</v>
      </c>
      <c r="AH482" s="65" t="str">
        <f t="shared" si="576"/>
        <v>Bajo</v>
      </c>
      <c r="AI482" s="5" t="str">
        <f t="shared" si="578"/>
        <v>SIGNIFICATIVO</v>
      </c>
      <c r="AJ482" s="5" t="s">
        <v>441</v>
      </c>
      <c r="AK482" s="99" t="s">
        <v>382</v>
      </c>
      <c r="AN482" s="71"/>
    </row>
    <row r="483" spans="1:40" ht="356.25">
      <c r="A483" s="97"/>
      <c r="B483" s="223"/>
      <c r="C483" s="223"/>
      <c r="D483" s="223"/>
      <c r="E483" s="225"/>
      <c r="F483" s="225"/>
      <c r="G483" s="63">
        <v>46</v>
      </c>
      <c r="H483" s="64" t="str">
        <f>VLOOKUP(G483,PELIGRO,3,0)</f>
        <v>Explosivos</v>
      </c>
      <c r="I483" s="64" t="str">
        <f>VLOOKUP(G483,PELIGRO,5,0)</f>
        <v>Explosión</v>
      </c>
      <c r="J483" s="64" t="str">
        <f>VLOOKUP(G483,PELIGRO,7,0)</f>
        <v>1er Auxilio, lesion leve, lesion moderada, lesion incapacitante, fatalidad</v>
      </c>
      <c r="K483" s="78">
        <v>2</v>
      </c>
      <c r="L483" s="78" t="s">
        <v>38</v>
      </c>
      <c r="M483" s="115">
        <f t="shared" si="582"/>
        <v>5</v>
      </c>
      <c r="N483" s="65" t="str">
        <f>IF(M483="","",IF(AND(OR(M483&gt;16,M483=16),OR(M483&lt;25,M483=25)),"Bajo",IF(AND(OR(M483&gt;9,M483=9),OR(M483&lt;15,M483=15)),"Medio",IF(AND(OR(M483&gt;1,M483=1),OR(M483&lt;8,M483=8)),"Alto"))))</f>
        <v>Alto</v>
      </c>
      <c r="O483" s="66"/>
      <c r="P483" s="5" t="str">
        <f>IF(O483="", "",$P$18)</f>
        <v/>
      </c>
      <c r="Q483" s="66"/>
      <c r="R483" s="5" t="str">
        <f>IF(Q483="", "",$R$18)</f>
        <v/>
      </c>
      <c r="S483" s="67"/>
      <c r="T483" s="5" t="str">
        <f>IF(S483="", "",$T$18)</f>
        <v/>
      </c>
      <c r="U483" s="68" t="s">
        <v>431</v>
      </c>
      <c r="V483" s="5">
        <f>IF(U483="", "",X483)</f>
        <v>0.55000000000000004</v>
      </c>
      <c r="W483" s="5">
        <f>IF(U483="","",LEN(U483)-LEN(SUBSTITUTE(U483,"•","")))</f>
        <v>10</v>
      </c>
      <c r="X483" s="5">
        <f>IF(W483="","",IF(W483=1,0.25,IF(AND(OR(W483&gt;2,W483=2),OR(W483&lt;4,W483=4)),0.4,IF(OR(W483&gt;5,W483=5),0.55))))</f>
        <v>0.55000000000000004</v>
      </c>
      <c r="Y483" s="69" t="s">
        <v>240</v>
      </c>
      <c r="Z483" s="5">
        <f>IF(Y483="", "",AB483)</f>
        <v>0.2</v>
      </c>
      <c r="AA483" s="5">
        <f>IF(Y483="","",LEN(Y483)-LEN(SUBSTITUTE(Y483,"•","")))</f>
        <v>13</v>
      </c>
      <c r="AB483" s="5">
        <f>IF(AA483="","",IF(AA483=1,0.05,IF(AND(OR(AA483&gt;2,AA483=2),OR(AA483&lt;4,AA483=4)),0.12,IF(OR(AA483&gt;5,AA483=5),0.2))))</f>
        <v>0.2</v>
      </c>
      <c r="AC483" s="5">
        <f>IF(K483="","",IF(L483="","",VLOOKUP(CONCATENATE(K483,L483),$AY$3:$AZ$51,2,FALSE)))</f>
        <v>21</v>
      </c>
      <c r="AD483" s="5">
        <f>ROUND(IF(COUNT(P483,R483,T483,V483,Z483)=0,"", IF(  (MAX(P483,R483,T483,V483,Z483)+ (0.5*(SUM(P483,R483,T483,V483,Z483)-MAX(P483,R483,T483,V483,Z483))))&gt;0.951, (1-0.95)*AC483,(1-( (MAX(P483,R483,T483,V483,Z483))+0.5*(SUM(P483,R483,T483,V483,Z483)-MAX(P483,R483,T483,V483,Z483))))*AC483)),0)</f>
        <v>7</v>
      </c>
      <c r="AE483" s="70">
        <f t="shared" si="568"/>
        <v>7</v>
      </c>
      <c r="AF483" s="5" t="str">
        <f t="shared" si="569"/>
        <v>5B</v>
      </c>
      <c r="AG483" s="66">
        <f t="shared" si="577"/>
        <v>19</v>
      </c>
      <c r="AH483" s="65" t="str">
        <f t="shared" si="576"/>
        <v>Bajo</v>
      </c>
      <c r="AI483" s="5" t="str">
        <f t="shared" si="578"/>
        <v>SIGNIFICATIVO</v>
      </c>
      <c r="AJ483" s="5" t="s">
        <v>441</v>
      </c>
      <c r="AK483" s="99" t="s">
        <v>382</v>
      </c>
      <c r="AN483" s="71"/>
    </row>
    <row r="484" spans="1:40" ht="356.25">
      <c r="A484" s="97"/>
      <c r="B484" s="223"/>
      <c r="C484" s="223"/>
      <c r="D484" s="223"/>
      <c r="E484" s="225"/>
      <c r="F484" s="225"/>
      <c r="G484" s="63">
        <v>50</v>
      </c>
      <c r="H484" s="64" t="str">
        <f>VLOOKUP(G484,PELIGRO,3,0)</f>
        <v>Equipos o instalaciones eléctricas energizadas</v>
      </c>
      <c r="I484" s="64" t="str">
        <f>VLOOKUP(G484,PELIGRO,5,0)</f>
        <v>Contacto directo / indirecto / inducción con energía eléctrica</v>
      </c>
      <c r="J484" s="64" t="str">
        <f>VLOOKUP(G484,PELIGRO,7,0)</f>
        <v>1er Auxilio, lesion leve, lesion moderada, posible enfermedad ocupacional, fatalidad</v>
      </c>
      <c r="K484" s="78">
        <v>2</v>
      </c>
      <c r="L484" s="78" t="s">
        <v>38</v>
      </c>
      <c r="M484" s="115">
        <f t="shared" si="582"/>
        <v>5</v>
      </c>
      <c r="N484" s="65" t="str">
        <f>IF(M484="","",IF(AND(OR(M484&gt;16,M484=16),OR(M484&lt;25,M484=25)),"Bajo",IF(AND(OR(M484&gt;9,M484=9),OR(M484&lt;15,M484=15)),"Medio",IF(AND(OR(M484&gt;1,M484=1),OR(M484&lt;8,M484=8)),"Alto"))))</f>
        <v>Alto</v>
      </c>
      <c r="O484" s="66"/>
      <c r="P484" s="5" t="str">
        <f>IF(O484="", "",$P$18)</f>
        <v/>
      </c>
      <c r="Q484" s="66"/>
      <c r="R484" s="5" t="str">
        <f>IF(Q484="", "",$R$18)</f>
        <v/>
      </c>
      <c r="S484" s="67" t="s">
        <v>360</v>
      </c>
      <c r="T484" s="5">
        <f>IF(S484="", "",$T$18)</f>
        <v>0.65</v>
      </c>
      <c r="U484" s="68" t="s">
        <v>431</v>
      </c>
      <c r="V484" s="5">
        <f>IF(U484="", "",X484)</f>
        <v>0.55000000000000004</v>
      </c>
      <c r="W484" s="5">
        <f>IF(U484="","",LEN(U484)-LEN(SUBSTITUTE(U484,"•","")))</f>
        <v>10</v>
      </c>
      <c r="X484" s="5">
        <f>IF(W484="","",IF(W484=1,0.25,IF(AND(OR(W484&gt;2,W484=2),OR(W484&lt;4,W484=4)),0.4,IF(OR(W484&gt;5,W484=5),0.55))))</f>
        <v>0.55000000000000004</v>
      </c>
      <c r="Y484" s="69" t="s">
        <v>240</v>
      </c>
      <c r="Z484" s="5">
        <f>IF(Y484="", "",AB484)</f>
        <v>0.2</v>
      </c>
      <c r="AA484" s="5">
        <f>IF(Y484="","",LEN(Y484)-LEN(SUBSTITUTE(Y484,"•","")))</f>
        <v>13</v>
      </c>
      <c r="AB484" s="5">
        <f>IF(AA484="","",IF(AA484=1,0.05,IF(AND(OR(AA484&gt;2,AA484=2),OR(AA484&lt;4,AA484=4)),0.12,IF(OR(AA484&gt;5,AA484=5),0.2))))</f>
        <v>0.2</v>
      </c>
      <c r="AC484" s="5">
        <f>IF(K484="","",IF(L484="","",VLOOKUP(CONCATENATE(K484,L484),$AY$3:$AZ$51,2,FALSE)))</f>
        <v>21</v>
      </c>
      <c r="AD484" s="5">
        <f>ROUND(IF(COUNT(P484,R484,T484,V484,Z484)=0,"", IF(  (MAX(P484,R484,T484,V484,Z484)+ (0.5*(SUM(P484,R484,T484,V484,Z484)-MAX(P484,R484,T484,V484,Z484))))&gt;0.951, (1-0.95)*AC484,(1-( (MAX(P484,R484,T484,V484,Z484))+0.5*(SUM(P484,R484,T484,V484,Z484)-MAX(P484,R484,T484,V484,Z484))))*AC484)),0)</f>
        <v>1</v>
      </c>
      <c r="AE484" s="70">
        <f t="shared" ref="AE484:AE487" si="627">IF(AD484="","",IF(AD484&lt;1,1,AD484))</f>
        <v>1</v>
      </c>
      <c r="AF484" s="5" t="str">
        <f t="shared" ref="AF484:AF487" si="628">IF(IFERROR(AE484,"")="","",VLOOKUP(AE484,$AZ$3:$BA$27,2,FALSE))</f>
        <v>5E</v>
      </c>
      <c r="AG484" s="66">
        <f t="shared" si="577"/>
        <v>25</v>
      </c>
      <c r="AH484" s="65" t="str">
        <f t="shared" si="576"/>
        <v>Bajo</v>
      </c>
      <c r="AI484" s="5" t="str">
        <f t="shared" si="578"/>
        <v>SIGNIFICATIVO</v>
      </c>
      <c r="AJ484" s="5" t="s">
        <v>441</v>
      </c>
      <c r="AK484" s="99" t="s">
        <v>382</v>
      </c>
      <c r="AN484" s="71"/>
    </row>
    <row r="485" spans="1:40" ht="356.25">
      <c r="A485" s="97"/>
      <c r="B485" s="223"/>
      <c r="C485" s="223"/>
      <c r="D485" s="223"/>
      <c r="E485" s="225"/>
      <c r="F485" s="225"/>
      <c r="G485" s="63">
        <v>59</v>
      </c>
      <c r="H485" s="64" t="str">
        <f t="shared" ref="H485:H486" si="629">VLOOKUP(G485,PELIGRO,3,0)</f>
        <v>Estilo inadecuado de liderazgo de Supervisión</v>
      </c>
      <c r="I485" s="64" t="str">
        <f t="shared" ref="I485:I486" si="630">VLOOKUP(G485,PELIGRO,5,0)</f>
        <v>Trastornos Biológicos, Psicológicos y Sociales</v>
      </c>
      <c r="J485" s="64" t="str">
        <f t="shared" ref="J485:J486" si="631">VLOOKUP(G485,PELIGRO,7,0)</f>
        <v>Posible enfermedad ocupacional, primer auxilio.</v>
      </c>
      <c r="K485" s="78">
        <v>3</v>
      </c>
      <c r="L485" s="78" t="s">
        <v>31</v>
      </c>
      <c r="M485" s="78">
        <f t="shared" ref="M485:M487" si="632">IF(OR(K485="",L485=""),"",VLOOKUP(CONCATENATE(K485,L485),$AS$3:$AT$51,2,FALSE))</f>
        <v>13</v>
      </c>
      <c r="N485" s="65" t="str">
        <f t="shared" ref="N485:N486" si="633">IF(M485="","",IF(AND(OR(M485&gt;16,M485=16),OR(M485&lt;25,M485=25)),"Bajo",IF(AND(OR(M485&gt;9,M485=9),OR(M485&lt;15,M485=15)),"Medio",IF(AND(OR(M485&gt;1,M485=1),OR(M485&lt;8,M485=8)),"Alto"))))</f>
        <v>Medio</v>
      </c>
      <c r="O485" s="66"/>
      <c r="P485" s="5" t="str">
        <f t="shared" ref="P485:P486" si="634">IF(O485="", "",$P$18)</f>
        <v/>
      </c>
      <c r="Q485" s="66"/>
      <c r="R485" s="5" t="str">
        <f t="shared" ref="R485:R486" si="635">IF(Q485="", "",$R$18)</f>
        <v/>
      </c>
      <c r="S485" s="67"/>
      <c r="T485" s="5" t="str">
        <f t="shared" ref="T485:T486" si="636">IF(S485="", "",$T$18)</f>
        <v/>
      </c>
      <c r="U485" s="68" t="s">
        <v>431</v>
      </c>
      <c r="V485" s="5">
        <f t="shared" ref="V485:V486" si="637">IF(U485="", "",X485)</f>
        <v>0.55000000000000004</v>
      </c>
      <c r="W485" s="5">
        <f t="shared" ref="W485:W486" si="638">IF(U485="","",LEN(U485)-LEN(SUBSTITUTE(U485,"•","")))</f>
        <v>10</v>
      </c>
      <c r="X485" s="5">
        <f t="shared" ref="X485:X486" si="639">IF(W485="","",IF(W485=1,0.25,IF(AND(OR(W485&gt;2,W485=2),OR(W485&lt;4,W485=4)),0.4,IF(OR(W485&gt;5,W485=5),0.55))))</f>
        <v>0.55000000000000004</v>
      </c>
      <c r="Y485" s="69" t="s">
        <v>240</v>
      </c>
      <c r="Z485" s="5">
        <f t="shared" ref="Z485:Z486" si="640">IF(Y485="", "",AB485)</f>
        <v>0.2</v>
      </c>
      <c r="AA485" s="5">
        <f t="shared" ref="AA485:AA486" si="641">IF(Y485="","",LEN(Y485)-LEN(SUBSTITUTE(Y485,"•","")))</f>
        <v>13</v>
      </c>
      <c r="AB485" s="5">
        <f t="shared" ref="AB485:AB486" si="642">IF(AA485="","",IF(AA485=1,0.05,IF(AND(OR(AA485&gt;2,AA485=2),OR(AA485&lt;4,AA485=4)),0.12,IF(OR(AA485&gt;5,AA485=5),0.2))))</f>
        <v>0.2</v>
      </c>
      <c r="AC485" s="5">
        <f t="shared" ref="AC485:AC486" si="643">IF(K485="","",IF(L485="","",VLOOKUP(CONCATENATE(K485,L485),$AY$3:$AZ$51,2,FALSE)))</f>
        <v>13</v>
      </c>
      <c r="AD485" s="5">
        <f t="shared" ref="AD485" si="644">ROUND(IF(COUNT(P485,R485,T485,V485,Z485)=0,"", IF(  (MAX(P485,R485,T485,V485,Z485)+ (0.5*(SUM(P485,R485,T485,V485,Z485)-MAX(P485,R485,T485,V485,Z485))))&gt;0.951, (1-0.95)*AC485,(1-( (MAX(P485,R485,T485,V485,Z485))+0.5*(SUM(P485,R485,T485,V485,Z485)-MAX(P485,R485,T485,V485,Z485))))*AC485)),0)</f>
        <v>5</v>
      </c>
      <c r="AE485" s="70">
        <f t="shared" si="627"/>
        <v>5</v>
      </c>
      <c r="AF485" s="5" t="str">
        <f t="shared" si="628"/>
        <v>4D</v>
      </c>
      <c r="AG485" s="66">
        <f t="shared" si="577"/>
        <v>21</v>
      </c>
      <c r="AH485" s="65" t="str">
        <f t="shared" si="576"/>
        <v>Bajo</v>
      </c>
      <c r="AI485" s="5" t="str">
        <f t="shared" si="578"/>
        <v>NO SIGNIFICATIVO</v>
      </c>
      <c r="AJ485" s="5" t="s">
        <v>441</v>
      </c>
      <c r="AK485" s="99" t="s">
        <v>382</v>
      </c>
      <c r="AN485" s="71"/>
    </row>
    <row r="486" spans="1:40" ht="356.25">
      <c r="A486" s="97"/>
      <c r="B486" s="223"/>
      <c r="C486" s="223"/>
      <c r="D486" s="223"/>
      <c r="E486" s="225"/>
      <c r="F486" s="225"/>
      <c r="G486" s="63">
        <v>67</v>
      </c>
      <c r="H486" s="64" t="str">
        <f t="shared" si="629"/>
        <v>Usar equipos defectuoso</v>
      </c>
      <c r="I486" s="64" t="str">
        <f t="shared" si="630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486" s="64" t="str">
        <f t="shared" si="631"/>
        <v>1er Auxilio, lesion leve, lesion moderada, lesion incapacitante, fatalidad</v>
      </c>
      <c r="K486" s="78">
        <v>2</v>
      </c>
      <c r="L486" s="78" t="s">
        <v>31</v>
      </c>
      <c r="M486" s="115">
        <f t="shared" si="632"/>
        <v>8</v>
      </c>
      <c r="N486" s="65" t="str">
        <f t="shared" si="633"/>
        <v>Alto</v>
      </c>
      <c r="O486" s="66"/>
      <c r="P486" s="5" t="str">
        <f t="shared" si="634"/>
        <v/>
      </c>
      <c r="Q486" s="66"/>
      <c r="R486" s="5" t="str">
        <f t="shared" si="635"/>
        <v/>
      </c>
      <c r="S486" s="116" t="s">
        <v>388</v>
      </c>
      <c r="T486" s="5">
        <f t="shared" si="636"/>
        <v>0.65</v>
      </c>
      <c r="U486" s="68" t="s">
        <v>431</v>
      </c>
      <c r="V486" s="5">
        <f t="shared" si="637"/>
        <v>0.55000000000000004</v>
      </c>
      <c r="W486" s="5">
        <f t="shared" si="638"/>
        <v>10</v>
      </c>
      <c r="X486" s="5">
        <f t="shared" si="639"/>
        <v>0.55000000000000004</v>
      </c>
      <c r="Y486" s="69" t="s">
        <v>240</v>
      </c>
      <c r="Z486" s="5">
        <f t="shared" si="640"/>
        <v>0.2</v>
      </c>
      <c r="AA486" s="5">
        <f t="shared" si="641"/>
        <v>13</v>
      </c>
      <c r="AB486" s="5">
        <f t="shared" si="642"/>
        <v>0.2</v>
      </c>
      <c r="AC486" s="5">
        <f t="shared" si="643"/>
        <v>18</v>
      </c>
      <c r="AD486" s="5">
        <f t="shared" ref="AD486" si="645">ROUND(IF(COUNT(P486,R486,T486,V486,Z486)=0,"", IF(  (MAX(P486,R486,T486,V486,Z486)+ (0.5*(SUM(P486,R486,T486,V486,Z486)-MAX(P486,R486,T486,V486,Z486))))&gt;0.951, (1-0.95)*AC486,(1-( (MAX(P486,R486,T486,V486,Z486))+0.5*(SUM(P486,R486,T486,V486,Z486)-MAX(P486,R486,T486,V486,Z486))))*AC486)),0)</f>
        <v>1</v>
      </c>
      <c r="AE486" s="70">
        <f t="shared" si="627"/>
        <v>1</v>
      </c>
      <c r="AF486" s="5" t="str">
        <f t="shared" si="628"/>
        <v>5E</v>
      </c>
      <c r="AG486" s="66">
        <f t="shared" si="577"/>
        <v>25</v>
      </c>
      <c r="AH486" s="65" t="str">
        <f t="shared" si="576"/>
        <v>Bajo</v>
      </c>
      <c r="AI486" s="5" t="str">
        <f t="shared" si="578"/>
        <v>SIGNIFICATIVO</v>
      </c>
      <c r="AJ486" s="5" t="s">
        <v>441</v>
      </c>
      <c r="AK486" s="99" t="s">
        <v>382</v>
      </c>
      <c r="AN486" s="71"/>
    </row>
    <row r="487" spans="1:40" ht="357" thickBot="1">
      <c r="A487" s="101"/>
      <c r="B487" s="224"/>
      <c r="C487" s="224"/>
      <c r="D487" s="224"/>
      <c r="E487" s="226"/>
      <c r="F487" s="226"/>
      <c r="G487" s="102">
        <v>77</v>
      </c>
      <c r="H487" s="103" t="str">
        <f t="shared" si="579"/>
        <v>Ingresar a zonas restringidas</v>
      </c>
      <c r="I487" s="103" t="str">
        <f t="shared" si="580"/>
        <v>Golpeado Contra (chocar contra algo); Golpeado por (Impactado por objeto en movimiento);Caída a distinto nivel; Caída al mismo nivel (Resbalar y caer, tropezar);Atrapado (Puntos de Pellizco y Mordida);Cogido (Enganchado, Colgado);Atrapado entre o debajo (Chancado, Amputado);Contacto con (Electricidad, Calor, Frío, Radiación, Acústicos, Tóxicos, Ruido),Inhalación de sustancias o agentes dañinos</v>
      </c>
      <c r="J487" s="103" t="str">
        <f t="shared" si="581"/>
        <v>1er Auxilio, lesion leve, lesion moderada, lesion incapacitante, fatalidad</v>
      </c>
      <c r="K487" s="104">
        <v>2</v>
      </c>
      <c r="L487" s="104" t="s">
        <v>31</v>
      </c>
      <c r="M487" s="115">
        <f t="shared" si="632"/>
        <v>8</v>
      </c>
      <c r="N487" s="105" t="str">
        <f t="shared" si="583"/>
        <v>Alto</v>
      </c>
      <c r="O487" s="106"/>
      <c r="P487" s="107" t="str">
        <f t="shared" si="584"/>
        <v/>
      </c>
      <c r="Q487" s="106"/>
      <c r="R487" s="107" t="str">
        <f t="shared" si="585"/>
        <v/>
      </c>
      <c r="S487" s="108"/>
      <c r="T487" s="107" t="str">
        <f t="shared" si="586"/>
        <v/>
      </c>
      <c r="U487" s="109" t="s">
        <v>431</v>
      </c>
      <c r="V487" s="107">
        <f t="shared" si="587"/>
        <v>0.55000000000000004</v>
      </c>
      <c r="W487" s="107">
        <f t="shared" si="588"/>
        <v>10</v>
      </c>
      <c r="X487" s="107">
        <f t="shared" si="589"/>
        <v>0.55000000000000004</v>
      </c>
      <c r="Y487" s="110" t="s">
        <v>240</v>
      </c>
      <c r="Z487" s="107">
        <f t="shared" si="590"/>
        <v>0.2</v>
      </c>
      <c r="AA487" s="107">
        <f t="shared" si="591"/>
        <v>13</v>
      </c>
      <c r="AB487" s="107">
        <f t="shared" si="592"/>
        <v>0.2</v>
      </c>
      <c r="AC487" s="107">
        <f t="shared" si="593"/>
        <v>18</v>
      </c>
      <c r="AD487" s="107">
        <f t="shared" si="626"/>
        <v>6</v>
      </c>
      <c r="AE487" s="111">
        <f t="shared" si="627"/>
        <v>6</v>
      </c>
      <c r="AF487" s="107" t="str">
        <f t="shared" si="628"/>
        <v>3E</v>
      </c>
      <c r="AG487" s="106">
        <f t="shared" si="577"/>
        <v>20</v>
      </c>
      <c r="AH487" s="105" t="str">
        <f t="shared" si="576"/>
        <v>Bajo</v>
      </c>
      <c r="AI487" s="107" t="str">
        <f t="shared" si="578"/>
        <v>SIGNIFICATIVO</v>
      </c>
      <c r="AJ487" s="107" t="s">
        <v>441</v>
      </c>
      <c r="AK487" s="112" t="s">
        <v>382</v>
      </c>
      <c r="AN487" s="71"/>
    </row>
    <row r="488" spans="1:40" ht="5.0999999999999996" customHeight="1">
      <c r="AN488" s="71"/>
    </row>
    <row r="489" spans="1:40" hidden="1">
      <c r="AN489" s="71"/>
    </row>
    <row r="490" spans="1:40" ht="30" customHeight="1">
      <c r="A490" s="113"/>
      <c r="B490" s="216" t="s">
        <v>372</v>
      </c>
      <c r="C490" s="216"/>
      <c r="D490" s="216"/>
      <c r="E490" s="216"/>
      <c r="F490" s="216"/>
      <c r="G490" s="216"/>
      <c r="H490" s="216"/>
      <c r="I490" s="216"/>
      <c r="J490" s="216" t="s">
        <v>361</v>
      </c>
      <c r="K490" s="216"/>
      <c r="L490" s="216"/>
      <c r="M490" s="216"/>
      <c r="N490" s="216"/>
      <c r="O490" s="216"/>
      <c r="P490" s="216"/>
      <c r="Q490" s="216"/>
      <c r="R490" s="216"/>
      <c r="S490" s="216"/>
      <c r="T490" s="216" t="s">
        <v>362</v>
      </c>
      <c r="U490" s="216"/>
      <c r="V490" s="216"/>
      <c r="W490" s="216"/>
      <c r="X490" s="216"/>
      <c r="Y490" s="216"/>
      <c r="Z490" s="216"/>
      <c r="AA490" s="216"/>
      <c r="AB490" s="216"/>
      <c r="AC490" s="216"/>
      <c r="AD490" s="216"/>
      <c r="AE490" s="216"/>
      <c r="AF490" s="216"/>
      <c r="AG490" s="216"/>
      <c r="AH490" s="216"/>
      <c r="AI490" s="216"/>
      <c r="AJ490" s="216"/>
      <c r="AK490" s="216"/>
      <c r="AN490" s="71"/>
    </row>
    <row r="491" spans="1:40" ht="169.5" customHeight="1">
      <c r="A491" s="113"/>
      <c r="B491" s="217"/>
      <c r="C491" s="217"/>
      <c r="D491" s="217"/>
      <c r="E491" s="217"/>
      <c r="F491" s="217"/>
      <c r="G491" s="217"/>
      <c r="H491" s="217"/>
      <c r="I491" s="217"/>
      <c r="J491" s="217"/>
      <c r="K491" s="217"/>
      <c r="L491" s="217"/>
      <c r="M491" s="217"/>
      <c r="N491" s="217"/>
      <c r="O491" s="217"/>
      <c r="P491" s="217"/>
      <c r="Q491" s="217"/>
      <c r="R491" s="217"/>
      <c r="S491" s="217"/>
      <c r="T491" s="217"/>
      <c r="U491" s="217"/>
      <c r="V491" s="217"/>
      <c r="W491" s="217"/>
      <c r="X491" s="217"/>
      <c r="Y491" s="217"/>
      <c r="Z491" s="217"/>
      <c r="AA491" s="217"/>
      <c r="AB491" s="217"/>
      <c r="AC491" s="217"/>
      <c r="AD491" s="217"/>
      <c r="AE491" s="217"/>
      <c r="AF491" s="217"/>
      <c r="AG491" s="217"/>
      <c r="AH491" s="217"/>
      <c r="AI491" s="217"/>
      <c r="AJ491" s="217"/>
      <c r="AK491" s="217"/>
      <c r="AN491" s="71"/>
    </row>
    <row r="492" spans="1:40" ht="30" customHeight="1">
      <c r="A492" s="113"/>
      <c r="B492" s="291" t="s">
        <v>437</v>
      </c>
      <c r="C492" s="291"/>
      <c r="D492" s="291"/>
      <c r="E492" s="291"/>
      <c r="F492" s="291"/>
      <c r="G492" s="222" t="s">
        <v>300</v>
      </c>
      <c r="H492" s="222"/>
      <c r="I492" s="222"/>
      <c r="J492" s="222" t="s">
        <v>387</v>
      </c>
      <c r="K492" s="222"/>
      <c r="L492" s="222"/>
      <c r="M492" s="222"/>
      <c r="N492" s="222"/>
      <c r="O492" s="222" t="s">
        <v>439</v>
      </c>
      <c r="P492" s="222"/>
      <c r="Q492" s="222"/>
      <c r="R492" s="222"/>
      <c r="S492" s="222"/>
      <c r="T492" s="217" t="s">
        <v>363</v>
      </c>
      <c r="U492" s="217"/>
      <c r="V492" s="217"/>
      <c r="W492" s="217"/>
      <c r="X492" s="217"/>
      <c r="Y492" s="217"/>
      <c r="Z492" s="217"/>
      <c r="AA492" s="217"/>
      <c r="AB492" s="217"/>
      <c r="AC492" s="217"/>
      <c r="AD492" s="217"/>
      <c r="AE492" s="217"/>
      <c r="AF492" s="217"/>
      <c r="AG492" s="217"/>
      <c r="AH492" s="217"/>
      <c r="AI492" s="217"/>
      <c r="AJ492" s="217"/>
      <c r="AK492" s="217"/>
      <c r="AN492" s="71"/>
    </row>
    <row r="493" spans="1:40" ht="30" customHeight="1">
      <c r="A493" s="113"/>
      <c r="B493" s="291"/>
      <c r="C493" s="291"/>
      <c r="D493" s="291"/>
      <c r="E493" s="291"/>
      <c r="F493" s="291"/>
      <c r="G493" s="222" t="s">
        <v>435</v>
      </c>
      <c r="H493" s="222"/>
      <c r="I493" s="222"/>
      <c r="J493" s="222" t="s">
        <v>383</v>
      </c>
      <c r="K493" s="222"/>
      <c r="L493" s="222"/>
      <c r="M493" s="222"/>
      <c r="N493" s="222"/>
      <c r="O493" s="222" t="s">
        <v>434</v>
      </c>
      <c r="P493" s="222"/>
      <c r="Q493" s="222"/>
      <c r="R493" s="222"/>
      <c r="S493" s="222"/>
      <c r="T493" s="217" t="s">
        <v>364</v>
      </c>
      <c r="U493" s="217"/>
      <c r="V493" s="217"/>
      <c r="W493" s="217"/>
      <c r="X493" s="217"/>
      <c r="Y493" s="217"/>
      <c r="Z493" s="217"/>
      <c r="AA493" s="217"/>
      <c r="AB493" s="217"/>
      <c r="AC493" s="217"/>
      <c r="AD493" s="217"/>
      <c r="AE493" s="217"/>
      <c r="AF493" s="217"/>
      <c r="AG493" s="217"/>
      <c r="AH493" s="217"/>
      <c r="AI493" s="217"/>
      <c r="AJ493" s="217"/>
      <c r="AK493" s="217"/>
      <c r="AN493" s="71"/>
    </row>
    <row r="494" spans="1:40" ht="20.100000000000001" customHeight="1">
      <c r="A494" s="113"/>
      <c r="B494" s="291"/>
      <c r="C494" s="291"/>
      <c r="D494" s="291"/>
      <c r="E494" s="291"/>
      <c r="F494" s="291"/>
      <c r="G494" s="293" t="s">
        <v>436</v>
      </c>
      <c r="H494" s="294"/>
      <c r="I494" s="294"/>
      <c r="J494" s="222"/>
      <c r="K494" s="222"/>
      <c r="L494" s="222"/>
      <c r="M494" s="222"/>
      <c r="N494" s="222"/>
      <c r="O494" s="222"/>
      <c r="P494" s="222"/>
      <c r="Q494" s="222"/>
      <c r="R494" s="222"/>
      <c r="S494" s="222"/>
      <c r="T494" s="218" t="s">
        <v>436</v>
      </c>
      <c r="U494" s="218"/>
      <c r="V494" s="218"/>
      <c r="W494" s="219"/>
      <c r="X494" s="219"/>
      <c r="Y494" s="218"/>
      <c r="Z494" s="218"/>
      <c r="AA494" s="219"/>
      <c r="AB494" s="219"/>
      <c r="AC494" s="219"/>
      <c r="AD494" s="219"/>
      <c r="AE494" s="219"/>
      <c r="AF494" s="219"/>
      <c r="AG494" s="218"/>
      <c r="AH494" s="218"/>
      <c r="AI494" s="218"/>
      <c r="AJ494" s="218"/>
      <c r="AK494" s="218"/>
      <c r="AN494" s="71"/>
    </row>
    <row r="495" spans="1:40">
      <c r="AN495" s="71"/>
    </row>
    <row r="496" spans="1:40">
      <c r="AN496" s="71"/>
    </row>
    <row r="497" spans="40:40">
      <c r="AN497" s="71"/>
    </row>
    <row r="498" spans="40:40">
      <c r="AN498" s="71"/>
    </row>
    <row r="499" spans="40:40">
      <c r="AN499" s="71"/>
    </row>
    <row r="500" spans="40:40">
      <c r="AN500" s="71"/>
    </row>
    <row r="501" spans="40:40">
      <c r="AN501" s="71"/>
    </row>
    <row r="502" spans="40:40">
      <c r="AN502" s="71"/>
    </row>
    <row r="503" spans="40:40">
      <c r="AN503" s="71"/>
    </row>
    <row r="504" spans="40:40">
      <c r="AN504" s="71"/>
    </row>
    <row r="505" spans="40:40">
      <c r="AN505" s="71"/>
    </row>
    <row r="506" spans="40:40">
      <c r="AN506" s="71"/>
    </row>
    <row r="507" spans="40:40">
      <c r="AN507" s="71"/>
    </row>
    <row r="508" spans="40:40">
      <c r="AN508" s="71"/>
    </row>
    <row r="509" spans="40:40">
      <c r="AN509" s="71"/>
    </row>
    <row r="510" spans="40:40">
      <c r="AN510" s="71"/>
    </row>
    <row r="511" spans="40:40">
      <c r="AN511" s="71"/>
    </row>
    <row r="512" spans="40:40">
      <c r="AN512" s="71"/>
    </row>
    <row r="513" spans="40:40">
      <c r="AN513" s="71"/>
    </row>
    <row r="514" spans="40:40">
      <c r="AN514" s="71"/>
    </row>
    <row r="515" spans="40:40">
      <c r="AN515" s="71"/>
    </row>
    <row r="516" spans="40:40">
      <c r="AN516" s="71"/>
    </row>
    <row r="517" spans="40:40">
      <c r="AN517" s="71"/>
    </row>
    <row r="518" spans="40:40">
      <c r="AN518" s="71"/>
    </row>
    <row r="519" spans="40:40">
      <c r="AN519" s="71"/>
    </row>
    <row r="520" spans="40:40">
      <c r="AN520" s="71"/>
    </row>
    <row r="521" spans="40:40">
      <c r="AN521" s="71"/>
    </row>
    <row r="522" spans="40:40">
      <c r="AN522" s="71"/>
    </row>
    <row r="523" spans="40:40">
      <c r="AN523" s="71"/>
    </row>
    <row r="524" spans="40:40">
      <c r="AN524" s="71"/>
    </row>
    <row r="525" spans="40:40">
      <c r="AN525" s="71"/>
    </row>
    <row r="526" spans="40:40">
      <c r="AN526" s="71"/>
    </row>
    <row r="527" spans="40:40">
      <c r="AN527" s="71"/>
    </row>
    <row r="528" spans="40:40">
      <c r="AN528" s="71"/>
    </row>
    <row r="529" spans="40:40">
      <c r="AN529" s="71"/>
    </row>
    <row r="530" spans="40:40">
      <c r="AN530" s="71"/>
    </row>
    <row r="531" spans="40:40">
      <c r="AN531" s="71"/>
    </row>
    <row r="532" spans="40:40">
      <c r="AN532" s="71"/>
    </row>
    <row r="533" spans="40:40">
      <c r="AN533" s="71"/>
    </row>
    <row r="534" spans="40:40">
      <c r="AN534" s="71"/>
    </row>
    <row r="535" spans="40:40">
      <c r="AN535" s="71"/>
    </row>
    <row r="536" spans="40:40">
      <c r="AN536" s="71"/>
    </row>
    <row r="537" spans="40:40">
      <c r="AN537" s="71"/>
    </row>
    <row r="538" spans="40:40">
      <c r="AN538" s="71"/>
    </row>
    <row r="539" spans="40:40">
      <c r="AN539" s="71"/>
    </row>
    <row r="540" spans="40:40">
      <c r="AN540" s="71"/>
    </row>
    <row r="541" spans="40:40">
      <c r="AN541" s="71"/>
    </row>
    <row r="542" spans="40:40">
      <c r="AN542" s="71"/>
    </row>
    <row r="543" spans="40:40">
      <c r="AN543" s="71"/>
    </row>
    <row r="544" spans="40:40">
      <c r="AN544" s="71"/>
    </row>
    <row r="545" spans="40:40">
      <c r="AN545" s="71"/>
    </row>
    <row r="546" spans="40:40">
      <c r="AN546" s="71"/>
    </row>
    <row r="547" spans="40:40">
      <c r="AN547" s="71"/>
    </row>
    <row r="548" spans="40:40">
      <c r="AN548" s="71"/>
    </row>
    <row r="549" spans="40:40">
      <c r="AN549" s="71"/>
    </row>
    <row r="550" spans="40:40">
      <c r="AN550" s="71"/>
    </row>
    <row r="551" spans="40:40">
      <c r="AN551" s="71"/>
    </row>
    <row r="552" spans="40:40">
      <c r="AN552" s="71"/>
    </row>
    <row r="553" spans="40:40">
      <c r="AN553" s="71"/>
    </row>
    <row r="554" spans="40:40">
      <c r="AN554" s="71"/>
    </row>
    <row r="555" spans="40:40">
      <c r="AN555" s="71"/>
    </row>
    <row r="556" spans="40:40">
      <c r="AN556" s="71"/>
    </row>
    <row r="557" spans="40:40">
      <c r="AN557" s="71"/>
    </row>
    <row r="558" spans="40:40">
      <c r="AN558" s="71"/>
    </row>
    <row r="559" spans="40:40">
      <c r="AN559" s="71"/>
    </row>
    <row r="560" spans="40:40">
      <c r="AN560" s="71"/>
    </row>
    <row r="561" spans="40:40">
      <c r="AN561" s="71"/>
    </row>
    <row r="562" spans="40:40">
      <c r="AN562" s="71"/>
    </row>
    <row r="563" spans="40:40">
      <c r="AN563" s="71"/>
    </row>
    <row r="564" spans="40:40">
      <c r="AN564" s="71"/>
    </row>
    <row r="565" spans="40:40">
      <c r="AN565" s="71"/>
    </row>
    <row r="566" spans="40:40">
      <c r="AN566" s="71"/>
    </row>
    <row r="567" spans="40:40">
      <c r="AN567" s="71"/>
    </row>
    <row r="568" spans="40:40">
      <c r="AN568" s="71"/>
    </row>
    <row r="569" spans="40:40">
      <c r="AN569" s="71"/>
    </row>
    <row r="570" spans="40:40">
      <c r="AN570" s="71"/>
    </row>
    <row r="571" spans="40:40">
      <c r="AN571" s="71"/>
    </row>
    <row r="572" spans="40:40">
      <c r="AN572" s="71"/>
    </row>
    <row r="573" spans="40:40">
      <c r="AN573" s="71"/>
    </row>
    <row r="574" spans="40:40">
      <c r="AN574" s="71"/>
    </row>
    <row r="575" spans="40:40">
      <c r="AN575" s="71"/>
    </row>
    <row r="576" spans="40:40">
      <c r="AN576" s="71"/>
    </row>
    <row r="577" spans="40:40">
      <c r="AN577" s="71"/>
    </row>
    <row r="578" spans="40:40">
      <c r="AN578" s="71"/>
    </row>
    <row r="579" spans="40:40">
      <c r="AN579" s="71"/>
    </row>
    <row r="580" spans="40:40">
      <c r="AN580" s="71"/>
    </row>
    <row r="581" spans="40:40">
      <c r="AN581" s="71"/>
    </row>
    <row r="582" spans="40:40">
      <c r="AN582" s="71"/>
    </row>
    <row r="583" spans="40:40">
      <c r="AN583" s="71"/>
    </row>
    <row r="584" spans="40:40">
      <c r="AN584" s="71"/>
    </row>
    <row r="585" spans="40:40">
      <c r="AN585" s="71"/>
    </row>
    <row r="586" spans="40:40">
      <c r="AN586" s="71"/>
    </row>
    <row r="587" spans="40:40">
      <c r="AN587" s="71"/>
    </row>
    <row r="588" spans="40:40">
      <c r="AN588" s="71"/>
    </row>
    <row r="589" spans="40:40">
      <c r="AN589" s="71"/>
    </row>
    <row r="590" spans="40:40">
      <c r="AN590" s="71"/>
    </row>
    <row r="591" spans="40:40">
      <c r="AN591" s="71"/>
    </row>
    <row r="592" spans="40:40">
      <c r="AN592" s="71"/>
    </row>
    <row r="593" spans="40:40">
      <c r="AN593" s="71"/>
    </row>
    <row r="594" spans="40:40">
      <c r="AN594" s="71"/>
    </row>
    <row r="595" spans="40:40">
      <c r="AN595" s="71"/>
    </row>
    <row r="596" spans="40:40">
      <c r="AN596" s="71"/>
    </row>
    <row r="597" spans="40:40">
      <c r="AN597" s="71"/>
    </row>
    <row r="598" spans="40:40">
      <c r="AN598" s="71"/>
    </row>
    <row r="599" spans="40:40">
      <c r="AN599" s="71"/>
    </row>
    <row r="600" spans="40:40">
      <c r="AN600" s="71"/>
    </row>
    <row r="601" spans="40:40">
      <c r="AN601" s="71"/>
    </row>
    <row r="602" spans="40:40">
      <c r="AN602" s="71"/>
    </row>
    <row r="603" spans="40:40">
      <c r="AN603" s="71"/>
    </row>
    <row r="604" spans="40:40">
      <c r="AN604" s="71"/>
    </row>
    <row r="605" spans="40:40">
      <c r="AN605" s="71"/>
    </row>
    <row r="606" spans="40:40">
      <c r="AN606" s="71"/>
    </row>
    <row r="607" spans="40:40">
      <c r="AN607" s="71"/>
    </row>
    <row r="608" spans="40:40">
      <c r="AN608" s="71"/>
    </row>
    <row r="609" spans="40:40">
      <c r="AN609" s="71"/>
    </row>
    <row r="610" spans="40:40">
      <c r="AN610" s="71"/>
    </row>
    <row r="611" spans="40:40">
      <c r="AN611" s="71"/>
    </row>
    <row r="612" spans="40:40">
      <c r="AN612" s="71"/>
    </row>
    <row r="613" spans="40:40">
      <c r="AN613" s="71"/>
    </row>
    <row r="614" spans="40:40">
      <c r="AN614" s="71"/>
    </row>
    <row r="615" spans="40:40">
      <c r="AN615" s="71"/>
    </row>
    <row r="616" spans="40:40">
      <c r="AN616" s="71"/>
    </row>
    <row r="617" spans="40:40">
      <c r="AN617" s="71"/>
    </row>
    <row r="618" spans="40:40">
      <c r="AN618" s="71"/>
    </row>
    <row r="619" spans="40:40">
      <c r="AN619" s="71"/>
    </row>
    <row r="620" spans="40:40">
      <c r="AN620" s="71"/>
    </row>
    <row r="621" spans="40:40">
      <c r="AN621" s="71"/>
    </row>
    <row r="622" spans="40:40">
      <c r="AN622" s="71"/>
    </row>
    <row r="623" spans="40:40">
      <c r="AN623" s="71"/>
    </row>
    <row r="624" spans="40:40">
      <c r="AN624" s="71"/>
    </row>
    <row r="625" spans="40:40">
      <c r="AN625" s="71"/>
    </row>
    <row r="626" spans="40:40">
      <c r="AN626" s="71"/>
    </row>
    <row r="627" spans="40:40">
      <c r="AN627" s="71"/>
    </row>
    <row r="628" spans="40:40">
      <c r="AN628" s="71"/>
    </row>
    <row r="629" spans="40:40">
      <c r="AN629" s="71"/>
    </row>
    <row r="630" spans="40:40">
      <c r="AN630" s="71"/>
    </row>
    <row r="631" spans="40:40">
      <c r="AN631" s="71"/>
    </row>
    <row r="632" spans="40:40">
      <c r="AN632" s="71"/>
    </row>
    <row r="633" spans="40:40">
      <c r="AN633" s="71"/>
    </row>
    <row r="634" spans="40:40">
      <c r="AN634" s="71"/>
    </row>
    <row r="635" spans="40:40">
      <c r="AN635" s="71"/>
    </row>
    <row r="636" spans="40:40">
      <c r="AN636" s="71"/>
    </row>
    <row r="637" spans="40:40">
      <c r="AN637" s="71"/>
    </row>
    <row r="638" spans="40:40">
      <c r="AN638" s="71"/>
    </row>
    <row r="639" spans="40:40">
      <c r="AN639" s="71"/>
    </row>
    <row r="640" spans="40:40">
      <c r="AN640" s="71"/>
    </row>
    <row r="641" spans="39:54">
      <c r="AN641" s="71"/>
    </row>
    <row r="642" spans="39:54">
      <c r="AN642" s="71"/>
    </row>
    <row r="643" spans="39:54">
      <c r="AN643" s="71"/>
    </row>
    <row r="644" spans="39:54">
      <c r="AN644" s="71"/>
    </row>
    <row r="645" spans="39:54">
      <c r="AN645" s="71"/>
    </row>
    <row r="646" spans="39:54">
      <c r="AN646" s="71"/>
    </row>
    <row r="647" spans="39:54">
      <c r="AN647" s="71"/>
    </row>
    <row r="648" spans="39:54">
      <c r="AN648" s="71"/>
    </row>
    <row r="649" spans="39:54" ht="15">
      <c r="AM649" s="76"/>
      <c r="AN649" s="76"/>
      <c r="AO649" s="76"/>
      <c r="AP649" s="76"/>
      <c r="AQ649" s="76"/>
      <c r="AR649" s="76"/>
      <c r="AS649" s="76"/>
      <c r="AT649" s="76"/>
      <c r="AU649" s="76"/>
      <c r="AV649" s="76"/>
      <c r="AW649" s="76"/>
      <c r="AX649" s="76"/>
      <c r="AY649" s="77"/>
      <c r="AZ649" s="77"/>
      <c r="BA649" s="77"/>
      <c r="BB649" s="76"/>
    </row>
    <row r="650" spans="39:54">
      <c r="AN650" s="71"/>
    </row>
    <row r="651" spans="39:54">
      <c r="AN651" s="71"/>
    </row>
  </sheetData>
  <sheetProtection formatCells="0" formatRows="0" sort="0" autoFilter="0" pivotTables="0"/>
  <autoFilter ref="A17:BE487">
    <filterColumn colId="14" showButton="0"/>
    <filterColumn colId="16" showButton="0"/>
    <filterColumn colId="18" showButton="0"/>
    <filterColumn colId="20" showButton="0"/>
    <filterColumn colId="21" showButton="0"/>
    <filterColumn colId="22" showButton="0"/>
    <filterColumn colId="24" showButton="0"/>
    <filterColumn colId="25" showButton="0"/>
    <filterColumn colId="26" showButton="0"/>
  </autoFilter>
  <mergeCells count="161">
    <mergeCell ref="B2:E5"/>
    <mergeCell ref="F462:F468"/>
    <mergeCell ref="D455:D468"/>
    <mergeCell ref="B455:B468"/>
    <mergeCell ref="F439:F446"/>
    <mergeCell ref="F447:F454"/>
    <mergeCell ref="B6:AI6"/>
    <mergeCell ref="S17:T17"/>
    <mergeCell ref="E71:E88"/>
    <mergeCell ref="W14:AK14"/>
    <mergeCell ref="B16:B18"/>
    <mergeCell ref="C16:C18"/>
    <mergeCell ref="D16:D18"/>
    <mergeCell ref="F16:F18"/>
    <mergeCell ref="H16:H18"/>
    <mergeCell ref="W11:AK11"/>
    <mergeCell ref="E16:E18"/>
    <mergeCell ref="B9:E9"/>
    <mergeCell ref="Q17:R17"/>
    <mergeCell ref="U17:X17"/>
    <mergeCell ref="J16:J18"/>
    <mergeCell ref="B12:E12"/>
    <mergeCell ref="B13:E13"/>
    <mergeCell ref="B7:AI7"/>
    <mergeCell ref="G492:I492"/>
    <mergeCell ref="B491:F491"/>
    <mergeCell ref="G491:I491"/>
    <mergeCell ref="B492:F494"/>
    <mergeCell ref="E34:E48"/>
    <mergeCell ref="E218:E239"/>
    <mergeCell ref="E240:E263"/>
    <mergeCell ref="E264:E284"/>
    <mergeCell ref="E285:E305"/>
    <mergeCell ref="E306:E316"/>
    <mergeCell ref="E89:E103"/>
    <mergeCell ref="G494:I494"/>
    <mergeCell ref="G493:I493"/>
    <mergeCell ref="B19:B48"/>
    <mergeCell ref="F71:F88"/>
    <mergeCell ref="C264:C305"/>
    <mergeCell ref="C306:C341"/>
    <mergeCell ref="C342:C454"/>
    <mergeCell ref="C455:C468"/>
    <mergeCell ref="C469:C487"/>
    <mergeCell ref="E104:E124"/>
    <mergeCell ref="B104:B208"/>
    <mergeCell ref="B49:B103"/>
    <mergeCell ref="C209:C263"/>
    <mergeCell ref="AQ1:AT1"/>
    <mergeCell ref="P5:T5"/>
    <mergeCell ref="P4:T4"/>
    <mergeCell ref="U4:Z4"/>
    <mergeCell ref="AI17:AI18"/>
    <mergeCell ref="AG17:AG18"/>
    <mergeCell ref="O16:AB16"/>
    <mergeCell ref="AC16:AI16"/>
    <mergeCell ref="Y17:AB17"/>
    <mergeCell ref="F3:Z3"/>
    <mergeCell ref="F4:I4"/>
    <mergeCell ref="J4:O4"/>
    <mergeCell ref="F5:I5"/>
    <mergeCell ref="J5:O5"/>
    <mergeCell ref="U5:Z5"/>
    <mergeCell ref="F2:Z2"/>
    <mergeCell ref="AD2:AK5"/>
    <mergeCell ref="AJ16:AJ18"/>
    <mergeCell ref="AK16:AK18"/>
    <mergeCell ref="P14:U14"/>
    <mergeCell ref="V9:AK9"/>
    <mergeCell ref="W10:AK10"/>
    <mergeCell ref="I16:I18"/>
    <mergeCell ref="W12:AK12"/>
    <mergeCell ref="F9:H9"/>
    <mergeCell ref="F10:I10"/>
    <mergeCell ref="F11:I11"/>
    <mergeCell ref="F12:I12"/>
    <mergeCell ref="F13:I13"/>
    <mergeCell ref="P9:U9"/>
    <mergeCell ref="P10:U10"/>
    <mergeCell ref="P11:U11"/>
    <mergeCell ref="P12:U12"/>
    <mergeCell ref="P13:U13"/>
    <mergeCell ref="W13:AK13"/>
    <mergeCell ref="F240:F263"/>
    <mergeCell ref="D209:D263"/>
    <mergeCell ref="G16:G18"/>
    <mergeCell ref="K16:N16"/>
    <mergeCell ref="K17:K18"/>
    <mergeCell ref="L17:L18"/>
    <mergeCell ref="M17:M18"/>
    <mergeCell ref="N17:N18"/>
    <mergeCell ref="O17:P17"/>
    <mergeCell ref="F104:F124"/>
    <mergeCell ref="F125:F132"/>
    <mergeCell ref="F133:F158"/>
    <mergeCell ref="E125:E132"/>
    <mergeCell ref="E133:E158"/>
    <mergeCell ref="E159:E190"/>
    <mergeCell ref="F89:F103"/>
    <mergeCell ref="F218:F239"/>
    <mergeCell ref="F285:F305"/>
    <mergeCell ref="B264:B305"/>
    <mergeCell ref="F306:F316"/>
    <mergeCell ref="F317:F328"/>
    <mergeCell ref="E317:E328"/>
    <mergeCell ref="E329:E341"/>
    <mergeCell ref="E342:E351"/>
    <mergeCell ref="D342:D454"/>
    <mergeCell ref="B342:B454"/>
    <mergeCell ref="F409:F417"/>
    <mergeCell ref="F418:F424"/>
    <mergeCell ref="F425:F431"/>
    <mergeCell ref="F432:F438"/>
    <mergeCell ref="B209:B263"/>
    <mergeCell ref="F159:F190"/>
    <mergeCell ref="E455:E461"/>
    <mergeCell ref="E462:E468"/>
    <mergeCell ref="F387:F394"/>
    <mergeCell ref="F395:F402"/>
    <mergeCell ref="F403:F408"/>
    <mergeCell ref="F360:F366"/>
    <mergeCell ref="F367:F375"/>
    <mergeCell ref="F376:F386"/>
    <mergeCell ref="E352:E359"/>
    <mergeCell ref="E360:E366"/>
    <mergeCell ref="E367:E375"/>
    <mergeCell ref="E376:E386"/>
    <mergeCell ref="E387:E394"/>
    <mergeCell ref="E395:E402"/>
    <mergeCell ref="E403:E408"/>
    <mergeCell ref="F329:F341"/>
    <mergeCell ref="D306:D341"/>
    <mergeCell ref="B306:B341"/>
    <mergeCell ref="F342:F351"/>
    <mergeCell ref="F352:F359"/>
    <mergeCell ref="D264:D305"/>
    <mergeCell ref="F264:F284"/>
    <mergeCell ref="T490:AK490"/>
    <mergeCell ref="T491:AK491"/>
    <mergeCell ref="T492:AK492"/>
    <mergeCell ref="T493:AK493"/>
    <mergeCell ref="T494:AK494"/>
    <mergeCell ref="E409:E417"/>
    <mergeCell ref="E418:E424"/>
    <mergeCell ref="E425:E431"/>
    <mergeCell ref="E432:E438"/>
    <mergeCell ref="F455:F461"/>
    <mergeCell ref="J492:N492"/>
    <mergeCell ref="O492:S492"/>
    <mergeCell ref="J493:N494"/>
    <mergeCell ref="O493:S494"/>
    <mergeCell ref="J491:N491"/>
    <mergeCell ref="O491:S491"/>
    <mergeCell ref="E439:E446"/>
    <mergeCell ref="E447:E454"/>
    <mergeCell ref="B490:I490"/>
    <mergeCell ref="J490:S490"/>
    <mergeCell ref="B469:B487"/>
    <mergeCell ref="D469:D487"/>
    <mergeCell ref="E469:E487"/>
    <mergeCell ref="F469:F487"/>
  </mergeCells>
  <conditionalFormatting sqref="N19:N20 N44:N47 N29:N33 N27 N42 N49:N487 AH19:AH487">
    <cfRule type="containsText" dxfId="36" priority="429" stopIfTrue="1" operator="containsText" text="Bajo">
      <formula>NOT(ISERROR(SEARCH("Bajo",N19)))</formula>
    </cfRule>
    <cfRule type="containsText" dxfId="35" priority="430" stopIfTrue="1" operator="containsText" text="Medio">
      <formula>NOT(ISERROR(SEARCH("Medio",N19)))</formula>
    </cfRule>
    <cfRule type="containsText" dxfId="34" priority="431" stopIfTrue="1" operator="containsText" text="Alto">
      <formula>NOT(ISERROR(SEARCH("Alto",N19)))</formula>
    </cfRule>
  </conditionalFormatting>
  <conditionalFormatting sqref="AI19:AK19 AK20:AK487">
    <cfRule type="containsText" dxfId="33" priority="147" operator="containsText" text="NO SIGNIFICATIVO">
      <formula>NOT(ISERROR(SEARCH("NO SIGNIFICATIVO",AI19)))</formula>
    </cfRule>
    <cfRule type="containsText" dxfId="32" priority="148" operator="containsText" text="SIGNIFICATIVO">
      <formula>NOT(ISERROR(SEARCH("SIGNIFICATIVO",AI19)))</formula>
    </cfRule>
  </conditionalFormatting>
  <conditionalFormatting sqref="N21">
    <cfRule type="containsText" dxfId="31" priority="127" stopIfTrue="1" operator="containsText" text="Bajo">
      <formula>NOT(ISERROR(SEARCH("Bajo",N21)))</formula>
    </cfRule>
    <cfRule type="containsText" dxfId="30" priority="128" stopIfTrue="1" operator="containsText" text="Medio">
      <formula>NOT(ISERROR(SEARCH("Medio",N21)))</formula>
    </cfRule>
    <cfRule type="containsText" dxfId="29" priority="129" stopIfTrue="1" operator="containsText" text="Alto">
      <formula>NOT(ISERROR(SEARCH("Alto",N21)))</formula>
    </cfRule>
  </conditionalFormatting>
  <conditionalFormatting sqref="N22">
    <cfRule type="containsText" dxfId="28" priority="117" stopIfTrue="1" operator="containsText" text="Bajo">
      <formula>NOT(ISERROR(SEARCH("Bajo",N22)))</formula>
    </cfRule>
    <cfRule type="containsText" dxfId="27" priority="118" stopIfTrue="1" operator="containsText" text="Medio">
      <formula>NOT(ISERROR(SEARCH("Medio",N22)))</formula>
    </cfRule>
    <cfRule type="containsText" dxfId="26" priority="119" stopIfTrue="1" operator="containsText" text="Alto">
      <formula>NOT(ISERROR(SEARCH("Alto",N22)))</formula>
    </cfRule>
  </conditionalFormatting>
  <conditionalFormatting sqref="N23:N26">
    <cfRule type="containsText" dxfId="25" priority="107" stopIfTrue="1" operator="containsText" text="Bajo">
      <formula>NOT(ISERROR(SEARCH("Bajo",N23)))</formula>
    </cfRule>
    <cfRule type="containsText" dxfId="24" priority="108" stopIfTrue="1" operator="containsText" text="Medio">
      <formula>NOT(ISERROR(SEARCH("Medio",N23)))</formula>
    </cfRule>
    <cfRule type="containsText" dxfId="23" priority="109" stopIfTrue="1" operator="containsText" text="Alto">
      <formula>NOT(ISERROR(SEARCH("Alto",N23)))</formula>
    </cfRule>
  </conditionalFormatting>
  <conditionalFormatting sqref="N34:N35 N48">
    <cfRule type="containsText" dxfId="22" priority="87" stopIfTrue="1" operator="containsText" text="Bajo">
      <formula>NOT(ISERROR(SEARCH("Bajo",N34)))</formula>
    </cfRule>
    <cfRule type="containsText" dxfId="21" priority="88" stopIfTrue="1" operator="containsText" text="Medio">
      <formula>NOT(ISERROR(SEARCH("Medio",N34)))</formula>
    </cfRule>
    <cfRule type="containsText" dxfId="20" priority="89" stopIfTrue="1" operator="containsText" text="Alto">
      <formula>NOT(ISERROR(SEARCH("Alto",N34)))</formula>
    </cfRule>
  </conditionalFormatting>
  <conditionalFormatting sqref="N36">
    <cfRule type="containsText" dxfId="19" priority="70" stopIfTrue="1" operator="containsText" text="Bajo">
      <formula>NOT(ISERROR(SEARCH("Bajo",N36)))</formula>
    </cfRule>
    <cfRule type="containsText" dxfId="18" priority="71" stopIfTrue="1" operator="containsText" text="Medio">
      <formula>NOT(ISERROR(SEARCH("Medio",N36)))</formula>
    </cfRule>
    <cfRule type="containsText" dxfId="17" priority="72" stopIfTrue="1" operator="containsText" text="Alto">
      <formula>NOT(ISERROR(SEARCH("Alto",N36)))</formula>
    </cfRule>
  </conditionalFormatting>
  <conditionalFormatting sqref="N37">
    <cfRule type="containsText" dxfId="16" priority="60" stopIfTrue="1" operator="containsText" text="Bajo">
      <formula>NOT(ISERROR(SEARCH("Bajo",N37)))</formula>
    </cfRule>
    <cfRule type="containsText" dxfId="15" priority="61" stopIfTrue="1" operator="containsText" text="Medio">
      <formula>NOT(ISERROR(SEARCH("Medio",N37)))</formula>
    </cfRule>
    <cfRule type="containsText" dxfId="14" priority="62" stopIfTrue="1" operator="containsText" text="Alto">
      <formula>NOT(ISERROR(SEARCH("Alto",N37)))</formula>
    </cfRule>
  </conditionalFormatting>
  <conditionalFormatting sqref="N38:N41">
    <cfRule type="containsText" dxfId="13" priority="50" stopIfTrue="1" operator="containsText" text="Bajo">
      <formula>NOT(ISERROR(SEARCH("Bajo",N38)))</formula>
    </cfRule>
    <cfRule type="containsText" dxfId="12" priority="51" stopIfTrue="1" operator="containsText" text="Medio">
      <formula>NOT(ISERROR(SEARCH("Medio",N38)))</formula>
    </cfRule>
    <cfRule type="containsText" dxfId="11" priority="52" stopIfTrue="1" operator="containsText" text="Alto">
      <formula>NOT(ISERROR(SEARCH("Alto",N38)))</formula>
    </cfRule>
  </conditionalFormatting>
  <conditionalFormatting sqref="Q28">
    <cfRule type="containsText" dxfId="10" priority="30" stopIfTrue="1" operator="containsText" text="Bajo">
      <formula>NOT(ISERROR(SEARCH("Bajo",Q28)))</formula>
    </cfRule>
    <cfRule type="containsText" dxfId="9" priority="31" stopIfTrue="1" operator="containsText" text="Medio">
      <formula>NOT(ISERROR(SEARCH("Medio",Q28)))</formula>
    </cfRule>
    <cfRule type="containsText" dxfId="8" priority="32" stopIfTrue="1" operator="containsText" text="Alto">
      <formula>NOT(ISERROR(SEARCH("Alto",Q28)))</formula>
    </cfRule>
  </conditionalFormatting>
  <conditionalFormatting sqref="N28">
    <cfRule type="containsText" dxfId="7" priority="20" stopIfTrue="1" operator="containsText" text="Bajo">
      <formula>NOT(ISERROR(SEARCH("Bajo",N28)))</formula>
    </cfRule>
    <cfRule type="containsText" dxfId="6" priority="21" stopIfTrue="1" operator="containsText" text="Medio">
      <formula>NOT(ISERROR(SEARCH("Medio",N28)))</formula>
    </cfRule>
    <cfRule type="containsText" dxfId="5" priority="22" stopIfTrue="1" operator="containsText" text="Alto">
      <formula>NOT(ISERROR(SEARCH("Alto",N28)))</formula>
    </cfRule>
  </conditionalFormatting>
  <conditionalFormatting sqref="N43">
    <cfRule type="containsText" dxfId="4" priority="17" stopIfTrue="1" operator="containsText" text="Bajo">
      <formula>NOT(ISERROR(SEARCH("Bajo",N43)))</formula>
    </cfRule>
    <cfRule type="containsText" dxfId="3" priority="18" stopIfTrue="1" operator="containsText" text="Medio">
      <formula>NOT(ISERROR(SEARCH("Medio",N43)))</formula>
    </cfRule>
    <cfRule type="containsText" dxfId="2" priority="19" stopIfTrue="1" operator="containsText" text="Alto">
      <formula>NOT(ISERROR(SEARCH("Alto",N43)))</formula>
    </cfRule>
  </conditionalFormatting>
  <conditionalFormatting sqref="AI20:AJ487">
    <cfRule type="containsText" dxfId="1" priority="1" operator="containsText" text="NO SIGNIFICATIVO">
      <formula>NOT(ISERROR(SEARCH("NO SIGNIFICATIVO",AI20)))</formula>
    </cfRule>
    <cfRule type="containsText" dxfId="0" priority="2" operator="containsText" text="SIGNIFICATIVO">
      <formula>NOT(ISERROR(SEARCH("SIGNIFICATIVO",AI20)))</formula>
    </cfRule>
  </conditionalFormatting>
  <dataValidations xWindow="738" yWindow="440" count="2">
    <dataValidation type="list" allowBlank="1" showInputMessage="1" showErrorMessage="1" promptTitle="Severidad" prompt="Seleccione el valor de la Severidad , de la lista" sqref="K19:K487">
      <formula1>$AM$17:$AM$33</formula1>
    </dataValidation>
    <dataValidation type="list" allowBlank="1" showInputMessage="1" showErrorMessage="1" promptTitle="Probabilidad" prompt="Seleccione el valor de la Probabilidad, de la lista_x000a_" sqref="L19:L487">
      <formula1>$AN$17:$AN$33</formula1>
    </dataValidation>
  </dataValidations>
  <printOptions horizontalCentered="1"/>
  <pageMargins left="0.7" right="0.7" top="0.75" bottom="0.75" header="0.3" footer="0.3"/>
  <pageSetup paperSize="8" scale="25" fitToHeight="0" orientation="landscape" horizontalDpi="4294967294" verticalDpi="4294967294" r:id="rId1"/>
  <headerFooter alignWithMargins="0"/>
  <rowBreaks count="20" manualBreakCount="20">
    <brk id="48" max="36" man="1"/>
    <brk id="53" max="16383" man="1"/>
    <brk id="58" max="36" man="1"/>
    <brk id="63" max="36" man="1"/>
    <brk id="68" max="36" man="1"/>
    <brk id="308" max="36" man="1"/>
    <brk id="312" max="36" man="1"/>
    <brk id="317" max="16383" man="1"/>
    <brk id="321" max="36" man="1"/>
    <brk id="326" max="36" man="1"/>
    <brk id="330" max="36" man="1"/>
    <brk id="334" max="36" man="1"/>
    <brk id="338" max="36" man="1"/>
    <brk id="342" max="16383" man="1"/>
    <brk id="347" max="36" man="1"/>
    <brk id="352" max="36" man="1"/>
    <brk id="356" max="36" man="1"/>
    <brk id="360" max="16383" man="1"/>
    <brk id="365" max="16383" man="1"/>
    <brk id="483" max="36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J24"/>
  <sheetViews>
    <sheetView topLeftCell="A10" zoomScale="70" zoomScaleNormal="70" workbookViewId="0">
      <selection activeCell="N17" sqref="N17:S17"/>
    </sheetView>
  </sheetViews>
  <sheetFormatPr baseColWidth="10" defaultRowHeight="15"/>
  <cols>
    <col min="1" max="1" width="8.5703125" style="6" customWidth="1"/>
    <col min="2" max="2" width="13.28515625" style="6" customWidth="1"/>
    <col min="3" max="3" width="9.42578125" style="6" customWidth="1"/>
    <col min="4" max="4" width="9" style="6" customWidth="1"/>
    <col min="5" max="5" width="37.5703125" style="133" customWidth="1"/>
    <col min="6" max="6" width="7.28515625" style="133" customWidth="1"/>
    <col min="7" max="7" width="7.5703125" style="133" customWidth="1"/>
    <col min="8" max="8" width="5" style="133" customWidth="1"/>
    <col min="9" max="9" width="24.140625" style="133" customWidth="1"/>
    <col min="10" max="10" width="2.5703125" style="133" customWidth="1"/>
    <col min="11" max="11" width="6.85546875" style="133" customWidth="1"/>
    <col min="12" max="12" width="11" style="140" customWidth="1"/>
    <col min="13" max="13" width="3" style="133" customWidth="1"/>
    <col min="14" max="14" width="3.7109375" style="133" customWidth="1"/>
    <col min="15" max="15" width="6.7109375" style="134" customWidth="1"/>
    <col min="16" max="26" width="5.5703125" style="134" customWidth="1"/>
    <col min="27" max="31" width="5.5703125" style="133" customWidth="1"/>
    <col min="32" max="36" width="11.42578125" style="133"/>
    <col min="37" max="16384" width="11.42578125" style="6"/>
  </cols>
  <sheetData>
    <row r="1" spans="1:31" ht="8.25" customHeight="1">
      <c r="A1" s="133"/>
      <c r="B1" s="133"/>
      <c r="C1" s="133"/>
      <c r="D1" s="133"/>
    </row>
    <row r="2" spans="1:31" ht="23.25" customHeight="1">
      <c r="A2" s="133"/>
      <c r="B2" s="319" t="s">
        <v>432</v>
      </c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</row>
    <row r="3" spans="1:31" ht="29.25" customHeight="1">
      <c r="A3" s="133"/>
      <c r="B3" s="318" t="s">
        <v>433</v>
      </c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</row>
    <row r="4" spans="1:31" ht="15.75" thickBot="1">
      <c r="A4" s="133"/>
      <c r="B4" s="317"/>
      <c r="C4" s="317"/>
      <c r="D4" s="317"/>
      <c r="E4" s="317"/>
      <c r="F4" s="317"/>
      <c r="G4" s="317"/>
      <c r="H4" s="317"/>
      <c r="I4" s="317"/>
      <c r="J4" s="317"/>
      <c r="K4" s="317"/>
      <c r="L4" s="317"/>
      <c r="M4" s="317"/>
      <c r="N4" s="317"/>
      <c r="O4" s="317"/>
      <c r="P4" s="317"/>
      <c r="Q4" s="317"/>
      <c r="R4" s="317"/>
      <c r="S4" s="317"/>
      <c r="T4" s="317"/>
      <c r="U4" s="317"/>
      <c r="V4" s="317"/>
      <c r="W4" s="317"/>
      <c r="X4" s="317"/>
      <c r="Y4" s="317"/>
    </row>
    <row r="5" spans="1:31" ht="42.75" thickBot="1">
      <c r="A5" s="133"/>
      <c r="B5" s="392" t="s">
        <v>445</v>
      </c>
      <c r="C5" s="393"/>
      <c r="D5" s="393"/>
      <c r="E5" s="406" t="s">
        <v>449</v>
      </c>
      <c r="F5" s="407"/>
      <c r="G5" s="407"/>
      <c r="H5" s="393"/>
      <c r="I5" s="129" t="s">
        <v>450</v>
      </c>
      <c r="K5" s="394" t="s">
        <v>472</v>
      </c>
      <c r="L5" s="365" t="s">
        <v>467</v>
      </c>
      <c r="M5" s="366"/>
      <c r="N5" s="367"/>
      <c r="O5" s="135">
        <v>1</v>
      </c>
      <c r="P5" s="328">
        <v>1</v>
      </c>
      <c r="Q5" s="329"/>
      <c r="R5" s="350">
        <v>2</v>
      </c>
      <c r="S5" s="329"/>
      <c r="T5" s="350">
        <v>4</v>
      </c>
      <c r="U5" s="329"/>
      <c r="V5" s="350">
        <v>7</v>
      </c>
      <c r="W5" s="329"/>
      <c r="X5" s="354">
        <v>11</v>
      </c>
      <c r="Y5" s="355"/>
    </row>
    <row r="6" spans="1:31" ht="63" customHeight="1">
      <c r="A6" s="133"/>
      <c r="B6" s="123"/>
      <c r="C6" s="408" t="s">
        <v>446</v>
      </c>
      <c r="D6" s="409"/>
      <c r="E6" s="397" t="s">
        <v>487</v>
      </c>
      <c r="F6" s="398"/>
      <c r="G6" s="398"/>
      <c r="H6" s="399"/>
      <c r="I6" s="124" t="s">
        <v>451</v>
      </c>
      <c r="K6" s="395"/>
      <c r="L6" s="341" t="s">
        <v>468</v>
      </c>
      <c r="M6" s="342"/>
      <c r="N6" s="343"/>
      <c r="O6" s="136">
        <v>2</v>
      </c>
      <c r="P6" s="330">
        <v>3</v>
      </c>
      <c r="Q6" s="331"/>
      <c r="R6" s="358">
        <v>5</v>
      </c>
      <c r="S6" s="331"/>
      <c r="T6" s="358">
        <v>8</v>
      </c>
      <c r="U6" s="331"/>
      <c r="V6" s="351">
        <v>12</v>
      </c>
      <c r="W6" s="333"/>
      <c r="X6" s="352">
        <v>16</v>
      </c>
      <c r="Y6" s="356"/>
    </row>
    <row r="7" spans="1:31" ht="42" customHeight="1">
      <c r="A7" s="133"/>
      <c r="B7" s="125"/>
      <c r="C7" s="410" t="s">
        <v>447</v>
      </c>
      <c r="D7" s="411"/>
      <c r="E7" s="400" t="s">
        <v>455</v>
      </c>
      <c r="F7" s="401"/>
      <c r="G7" s="401"/>
      <c r="H7" s="402"/>
      <c r="I7" s="126" t="s">
        <v>452</v>
      </c>
      <c r="K7" s="395"/>
      <c r="L7" s="341" t="s">
        <v>469</v>
      </c>
      <c r="M7" s="342"/>
      <c r="N7" s="343"/>
      <c r="O7" s="136">
        <v>3</v>
      </c>
      <c r="P7" s="330">
        <v>6</v>
      </c>
      <c r="Q7" s="331"/>
      <c r="R7" s="351">
        <v>9</v>
      </c>
      <c r="S7" s="333"/>
      <c r="T7" s="351">
        <v>13</v>
      </c>
      <c r="U7" s="333"/>
      <c r="V7" s="352">
        <v>17</v>
      </c>
      <c r="W7" s="353"/>
      <c r="X7" s="352">
        <v>20</v>
      </c>
      <c r="Y7" s="356"/>
    </row>
    <row r="8" spans="1:31" ht="34.5" customHeight="1" thickBot="1">
      <c r="A8" s="133"/>
      <c r="B8" s="127"/>
      <c r="C8" s="412" t="s">
        <v>448</v>
      </c>
      <c r="D8" s="413"/>
      <c r="E8" s="403" t="s">
        <v>453</v>
      </c>
      <c r="F8" s="404"/>
      <c r="G8" s="404"/>
      <c r="H8" s="405"/>
      <c r="I8" s="128" t="s">
        <v>454</v>
      </c>
      <c r="K8" s="395"/>
      <c r="L8" s="341" t="s">
        <v>470</v>
      </c>
      <c r="M8" s="342"/>
      <c r="N8" s="343"/>
      <c r="O8" s="136">
        <v>4</v>
      </c>
      <c r="P8" s="332">
        <v>10</v>
      </c>
      <c r="Q8" s="333"/>
      <c r="R8" s="351">
        <v>14</v>
      </c>
      <c r="S8" s="333"/>
      <c r="T8" s="352">
        <v>18</v>
      </c>
      <c r="U8" s="353"/>
      <c r="V8" s="352">
        <v>21</v>
      </c>
      <c r="W8" s="353"/>
      <c r="X8" s="352">
        <v>23</v>
      </c>
      <c r="Y8" s="356"/>
    </row>
    <row r="9" spans="1:31" ht="30" customHeight="1" thickBot="1">
      <c r="A9" s="133"/>
      <c r="B9" s="133"/>
      <c r="C9" s="133"/>
      <c r="D9" s="133"/>
      <c r="K9" s="396"/>
      <c r="L9" s="368" t="s">
        <v>471</v>
      </c>
      <c r="M9" s="369"/>
      <c r="N9" s="370"/>
      <c r="O9" s="137">
        <v>5</v>
      </c>
      <c r="P9" s="334">
        <v>15</v>
      </c>
      <c r="Q9" s="335"/>
      <c r="R9" s="339">
        <v>19</v>
      </c>
      <c r="S9" s="349"/>
      <c r="T9" s="339">
        <v>22</v>
      </c>
      <c r="U9" s="349"/>
      <c r="V9" s="339">
        <v>24</v>
      </c>
      <c r="W9" s="349"/>
      <c r="X9" s="339">
        <v>25</v>
      </c>
      <c r="Y9" s="340"/>
    </row>
    <row r="10" spans="1:31">
      <c r="A10" s="133"/>
      <c r="B10" s="133"/>
      <c r="C10" s="133"/>
      <c r="D10" s="133"/>
      <c r="P10" s="336" t="s">
        <v>39</v>
      </c>
      <c r="Q10" s="336"/>
      <c r="R10" s="336" t="s">
        <v>38</v>
      </c>
      <c r="S10" s="336"/>
      <c r="T10" s="336" t="s">
        <v>31</v>
      </c>
      <c r="U10" s="336"/>
      <c r="V10" s="336" t="s">
        <v>37</v>
      </c>
      <c r="W10" s="336"/>
      <c r="X10" s="336" t="s">
        <v>36</v>
      </c>
      <c r="Y10" s="336"/>
    </row>
    <row r="11" spans="1:31" ht="45" customHeight="1">
      <c r="A11" s="133"/>
      <c r="B11" s="133"/>
      <c r="C11" s="133"/>
      <c r="D11" s="133"/>
      <c r="P11" s="337" t="s">
        <v>473</v>
      </c>
      <c r="Q11" s="337"/>
      <c r="R11" s="337" t="s">
        <v>474</v>
      </c>
      <c r="S11" s="337"/>
      <c r="T11" s="337" t="s">
        <v>475</v>
      </c>
      <c r="U11" s="337"/>
      <c r="V11" s="337" t="s">
        <v>476</v>
      </c>
      <c r="W11" s="337"/>
      <c r="X11" s="337" t="s">
        <v>477</v>
      </c>
      <c r="Y11" s="337"/>
    </row>
    <row r="12" spans="1:31">
      <c r="A12" s="133"/>
      <c r="B12" s="133"/>
      <c r="C12" s="133"/>
      <c r="D12" s="133"/>
      <c r="P12" s="338" t="s">
        <v>478</v>
      </c>
      <c r="Q12" s="338"/>
      <c r="R12" s="338"/>
      <c r="S12" s="338"/>
      <c r="T12" s="338"/>
      <c r="U12" s="338"/>
      <c r="V12" s="338"/>
      <c r="W12" s="338"/>
      <c r="X12" s="338"/>
      <c r="Y12" s="338"/>
    </row>
    <row r="13" spans="1:31">
      <c r="A13" s="133"/>
      <c r="B13" s="133"/>
      <c r="C13" s="133"/>
      <c r="D13" s="133"/>
      <c r="Z13" s="134">
        <f>9+Y19</f>
        <v>9</v>
      </c>
    </row>
    <row r="14" spans="1:31" ht="21.75" thickBot="1">
      <c r="A14" s="133"/>
      <c r="B14" s="133"/>
      <c r="C14" s="133"/>
      <c r="D14" s="133"/>
      <c r="E14" s="327" t="s">
        <v>512</v>
      </c>
      <c r="F14" s="327"/>
      <c r="G14" s="327"/>
      <c r="H14" s="327"/>
      <c r="I14" s="327"/>
      <c r="N14" s="326" t="s">
        <v>512</v>
      </c>
      <c r="O14" s="326"/>
      <c r="P14" s="326"/>
      <c r="Q14" s="326"/>
      <c r="R14" s="326"/>
      <c r="S14" s="326"/>
      <c r="T14" s="326"/>
      <c r="U14" s="326"/>
      <c r="V14" s="326"/>
      <c r="W14" s="326"/>
      <c r="X14" s="326"/>
      <c r="Y14" s="326"/>
      <c r="Z14" s="326"/>
      <c r="AA14" s="326"/>
      <c r="AB14" s="326"/>
      <c r="AC14" s="326"/>
      <c r="AD14" s="326"/>
      <c r="AE14" s="326"/>
    </row>
    <row r="15" spans="1:31" ht="23.25" customHeight="1" thickBot="1">
      <c r="A15" s="133"/>
      <c r="B15" s="372" t="s">
        <v>479</v>
      </c>
      <c r="C15" s="372"/>
      <c r="D15" s="372"/>
      <c r="E15" s="139" t="s">
        <v>484</v>
      </c>
      <c r="F15" s="372" t="s">
        <v>486</v>
      </c>
      <c r="G15" s="372"/>
      <c r="H15" s="372"/>
      <c r="I15" s="372"/>
      <c r="K15" s="374" t="s">
        <v>472</v>
      </c>
      <c r="L15" s="375"/>
      <c r="M15" s="376"/>
      <c r="N15" s="371" t="s">
        <v>497</v>
      </c>
      <c r="O15" s="372"/>
      <c r="P15" s="372"/>
      <c r="Q15" s="372"/>
      <c r="R15" s="372"/>
      <c r="S15" s="372"/>
      <c r="T15" s="344" t="s">
        <v>501</v>
      </c>
      <c r="U15" s="345"/>
      <c r="V15" s="345"/>
      <c r="W15" s="345"/>
      <c r="X15" s="345"/>
      <c r="Y15" s="345"/>
      <c r="Z15" s="347" t="s">
        <v>506</v>
      </c>
      <c r="AA15" s="348"/>
      <c r="AB15" s="348"/>
      <c r="AC15" s="348"/>
      <c r="AD15" s="348"/>
      <c r="AE15" s="348"/>
    </row>
    <row r="16" spans="1:31" ht="48" customHeight="1">
      <c r="A16" s="133"/>
      <c r="B16" s="320" t="s">
        <v>523</v>
      </c>
      <c r="C16" s="321"/>
      <c r="D16" s="322"/>
      <c r="E16" s="138" t="s">
        <v>513</v>
      </c>
      <c r="F16" s="346" t="s">
        <v>516</v>
      </c>
      <c r="G16" s="346"/>
      <c r="H16" s="346"/>
      <c r="I16" s="346"/>
      <c r="K16" s="377" t="s">
        <v>492</v>
      </c>
      <c r="L16" s="378"/>
      <c r="M16" s="379"/>
      <c r="N16" s="357" t="s">
        <v>498</v>
      </c>
      <c r="O16" s="346"/>
      <c r="P16" s="346"/>
      <c r="Q16" s="346"/>
      <c r="R16" s="346"/>
      <c r="S16" s="346"/>
      <c r="T16" s="346" t="s">
        <v>502</v>
      </c>
      <c r="U16" s="346"/>
      <c r="V16" s="346"/>
      <c r="W16" s="346"/>
      <c r="X16" s="346"/>
      <c r="Y16" s="346"/>
      <c r="Z16" s="346" t="s">
        <v>507</v>
      </c>
      <c r="AA16" s="346"/>
      <c r="AB16" s="346"/>
      <c r="AC16" s="346"/>
      <c r="AD16" s="346"/>
      <c r="AE16" s="346"/>
    </row>
    <row r="17" spans="1:31" ht="36.75" customHeight="1">
      <c r="A17" s="133"/>
      <c r="B17" s="323" t="s">
        <v>524</v>
      </c>
      <c r="C17" s="324"/>
      <c r="D17" s="325"/>
      <c r="E17" s="138" t="s">
        <v>485</v>
      </c>
      <c r="F17" s="346" t="s">
        <v>488</v>
      </c>
      <c r="G17" s="346"/>
      <c r="H17" s="346"/>
      <c r="I17" s="346"/>
      <c r="K17" s="323" t="s">
        <v>493</v>
      </c>
      <c r="L17" s="324"/>
      <c r="M17" s="325"/>
      <c r="N17" s="343" t="s">
        <v>499</v>
      </c>
      <c r="O17" s="373"/>
      <c r="P17" s="373"/>
      <c r="Q17" s="373"/>
      <c r="R17" s="373"/>
      <c r="S17" s="373"/>
      <c r="T17" s="346" t="s">
        <v>503</v>
      </c>
      <c r="U17" s="346"/>
      <c r="V17" s="346"/>
      <c r="W17" s="346"/>
      <c r="X17" s="346"/>
      <c r="Y17" s="346"/>
      <c r="Z17" s="346" t="s">
        <v>508</v>
      </c>
      <c r="AA17" s="346"/>
      <c r="AB17" s="346"/>
      <c r="AC17" s="346"/>
      <c r="AD17" s="346"/>
      <c r="AE17" s="346"/>
    </row>
    <row r="18" spans="1:31" ht="60" customHeight="1">
      <c r="A18" s="133"/>
      <c r="B18" s="383" t="s">
        <v>480</v>
      </c>
      <c r="C18" s="384"/>
      <c r="D18" s="385"/>
      <c r="E18" s="138" t="s">
        <v>483</v>
      </c>
      <c r="F18" s="346" t="s">
        <v>489</v>
      </c>
      <c r="G18" s="346"/>
      <c r="H18" s="346"/>
      <c r="I18" s="346"/>
      <c r="K18" s="380" t="s">
        <v>496</v>
      </c>
      <c r="L18" s="381"/>
      <c r="M18" s="382"/>
      <c r="N18" s="357" t="s">
        <v>517</v>
      </c>
      <c r="O18" s="346"/>
      <c r="P18" s="346"/>
      <c r="Q18" s="346"/>
      <c r="R18" s="346"/>
      <c r="S18" s="346"/>
      <c r="T18" s="346" t="s">
        <v>519</v>
      </c>
      <c r="U18" s="346"/>
      <c r="V18" s="346"/>
      <c r="W18" s="346"/>
      <c r="X18" s="346"/>
      <c r="Y18" s="346"/>
      <c r="Z18" s="346" t="s">
        <v>509</v>
      </c>
      <c r="AA18" s="346"/>
      <c r="AB18" s="346"/>
      <c r="AC18" s="346"/>
      <c r="AD18" s="346"/>
      <c r="AE18" s="346"/>
    </row>
    <row r="19" spans="1:31" ht="45.75" customHeight="1">
      <c r="A19" s="133"/>
      <c r="B19" s="386" t="s">
        <v>481</v>
      </c>
      <c r="C19" s="387"/>
      <c r="D19" s="388"/>
      <c r="E19" s="138" t="s">
        <v>514</v>
      </c>
      <c r="F19" s="346" t="s">
        <v>491</v>
      </c>
      <c r="G19" s="346"/>
      <c r="H19" s="346"/>
      <c r="I19" s="346"/>
      <c r="K19" s="359" t="s">
        <v>494</v>
      </c>
      <c r="L19" s="360"/>
      <c r="M19" s="361"/>
      <c r="N19" s="357" t="s">
        <v>500</v>
      </c>
      <c r="O19" s="346"/>
      <c r="P19" s="346"/>
      <c r="Q19" s="346"/>
      <c r="R19" s="346"/>
      <c r="S19" s="346"/>
      <c r="T19" s="346" t="s">
        <v>504</v>
      </c>
      <c r="U19" s="346"/>
      <c r="V19" s="346"/>
      <c r="W19" s="346"/>
      <c r="X19" s="346"/>
      <c r="Y19" s="346"/>
      <c r="Z19" s="341" t="s">
        <v>510</v>
      </c>
      <c r="AA19" s="342"/>
      <c r="AB19" s="342"/>
      <c r="AC19" s="342"/>
      <c r="AD19" s="342"/>
      <c r="AE19" s="343"/>
    </row>
    <row r="20" spans="1:31" ht="32.25" customHeight="1" thickBot="1">
      <c r="A20" s="133"/>
      <c r="B20" s="389" t="s">
        <v>482</v>
      </c>
      <c r="C20" s="390"/>
      <c r="D20" s="391"/>
      <c r="E20" s="138" t="s">
        <v>515</v>
      </c>
      <c r="F20" s="346" t="s">
        <v>490</v>
      </c>
      <c r="G20" s="346"/>
      <c r="H20" s="346"/>
      <c r="I20" s="346"/>
      <c r="K20" s="362" t="s">
        <v>495</v>
      </c>
      <c r="L20" s="363"/>
      <c r="M20" s="364"/>
      <c r="N20" s="357" t="s">
        <v>518</v>
      </c>
      <c r="O20" s="346"/>
      <c r="P20" s="346"/>
      <c r="Q20" s="346"/>
      <c r="R20" s="346"/>
      <c r="S20" s="346"/>
      <c r="T20" s="346" t="s">
        <v>505</v>
      </c>
      <c r="U20" s="346"/>
      <c r="V20" s="346"/>
      <c r="W20" s="346"/>
      <c r="X20" s="346"/>
      <c r="Y20" s="346"/>
      <c r="Z20" s="341" t="s">
        <v>511</v>
      </c>
      <c r="AA20" s="342"/>
      <c r="AB20" s="342"/>
      <c r="AC20" s="342"/>
      <c r="AD20" s="342"/>
      <c r="AE20" s="343"/>
    </row>
    <row r="21" spans="1:31" ht="18.75" customHeight="1">
      <c r="A21" s="133"/>
      <c r="B21" s="133"/>
      <c r="C21" s="133"/>
      <c r="D21" s="133"/>
      <c r="O21" s="133"/>
      <c r="P21" s="133"/>
      <c r="Q21" s="133"/>
      <c r="R21" s="133"/>
    </row>
    <row r="22" spans="1:31">
      <c r="A22" s="133"/>
      <c r="B22" s="133"/>
      <c r="C22" s="133"/>
      <c r="D22" s="133"/>
      <c r="O22" s="133"/>
      <c r="P22" s="133"/>
      <c r="Q22" s="133"/>
      <c r="R22" s="133"/>
    </row>
    <row r="23" spans="1:31">
      <c r="A23" s="133"/>
      <c r="B23" s="133"/>
      <c r="C23" s="133"/>
      <c r="D23" s="133"/>
      <c r="O23" s="133"/>
      <c r="P23" s="133"/>
      <c r="Q23" s="133"/>
      <c r="R23" s="133"/>
    </row>
    <row r="24" spans="1:31">
      <c r="A24" s="133"/>
      <c r="B24" s="133"/>
      <c r="C24" s="133"/>
      <c r="D24" s="133"/>
    </row>
  </sheetData>
  <mergeCells count="91">
    <mergeCell ref="B5:D5"/>
    <mergeCell ref="K5:K9"/>
    <mergeCell ref="E6:H6"/>
    <mergeCell ref="E7:H7"/>
    <mergeCell ref="E8:H8"/>
    <mergeCell ref="E5:H5"/>
    <mergeCell ref="C6:D6"/>
    <mergeCell ref="C7:D7"/>
    <mergeCell ref="C8:D8"/>
    <mergeCell ref="F20:I20"/>
    <mergeCell ref="B18:D18"/>
    <mergeCell ref="B19:D19"/>
    <mergeCell ref="B20:D20"/>
    <mergeCell ref="B15:D15"/>
    <mergeCell ref="F15:I15"/>
    <mergeCell ref="F16:I16"/>
    <mergeCell ref="F17:I17"/>
    <mergeCell ref="F18:I18"/>
    <mergeCell ref="F19:I19"/>
    <mergeCell ref="K19:M19"/>
    <mergeCell ref="K20:M20"/>
    <mergeCell ref="L5:N5"/>
    <mergeCell ref="L6:N6"/>
    <mergeCell ref="L7:N7"/>
    <mergeCell ref="L8:N8"/>
    <mergeCell ref="L9:N9"/>
    <mergeCell ref="N15:S15"/>
    <mergeCell ref="N16:S16"/>
    <mergeCell ref="N17:S17"/>
    <mergeCell ref="N18:S18"/>
    <mergeCell ref="K15:M15"/>
    <mergeCell ref="K16:M16"/>
    <mergeCell ref="K17:M17"/>
    <mergeCell ref="K18:M18"/>
    <mergeCell ref="N19:S19"/>
    <mergeCell ref="N20:S20"/>
    <mergeCell ref="T6:U6"/>
    <mergeCell ref="T5:U5"/>
    <mergeCell ref="R5:S5"/>
    <mergeCell ref="R6:S6"/>
    <mergeCell ref="R7:S7"/>
    <mergeCell ref="R8:S8"/>
    <mergeCell ref="R9:S9"/>
    <mergeCell ref="R10:S10"/>
    <mergeCell ref="R11:S11"/>
    <mergeCell ref="T7:U7"/>
    <mergeCell ref="T8:U8"/>
    <mergeCell ref="T9:U9"/>
    <mergeCell ref="T10:U10"/>
    <mergeCell ref="T11:U11"/>
    <mergeCell ref="T20:Y20"/>
    <mergeCell ref="V5:W5"/>
    <mergeCell ref="V6:W6"/>
    <mergeCell ref="V7:W7"/>
    <mergeCell ref="V8:W8"/>
    <mergeCell ref="X5:Y5"/>
    <mergeCell ref="X6:Y6"/>
    <mergeCell ref="X7:Y7"/>
    <mergeCell ref="X8:Y8"/>
    <mergeCell ref="X10:Y10"/>
    <mergeCell ref="X11:Y11"/>
    <mergeCell ref="V11:W11"/>
    <mergeCell ref="V10:W10"/>
    <mergeCell ref="V9:W9"/>
    <mergeCell ref="Z20:AE20"/>
    <mergeCell ref="T15:Y15"/>
    <mergeCell ref="T16:Y16"/>
    <mergeCell ref="T17:Y17"/>
    <mergeCell ref="T18:Y18"/>
    <mergeCell ref="T19:Y19"/>
    <mergeCell ref="Z15:AE15"/>
    <mergeCell ref="Z16:AE16"/>
    <mergeCell ref="Z17:AE17"/>
    <mergeCell ref="Z18:AE18"/>
    <mergeCell ref="Z19:AE19"/>
    <mergeCell ref="B4:Y4"/>
    <mergeCell ref="B3:Y3"/>
    <mergeCell ref="B2:Y2"/>
    <mergeCell ref="B16:D16"/>
    <mergeCell ref="B17:D17"/>
    <mergeCell ref="N14:AE14"/>
    <mergeCell ref="E14:I14"/>
    <mergeCell ref="P5:Q5"/>
    <mergeCell ref="P6:Q6"/>
    <mergeCell ref="P7:Q7"/>
    <mergeCell ref="P8:Q8"/>
    <mergeCell ref="P9:Q9"/>
    <mergeCell ref="P10:Q10"/>
    <mergeCell ref="P11:Q11"/>
    <mergeCell ref="P12:Y12"/>
    <mergeCell ref="X9:Y9"/>
  </mergeCells>
  <pageMargins left="0.31496062992125984" right="0.23622047244094491" top="0.74803149606299213" bottom="0.74803149606299213" header="0.31496062992125984" footer="0.31496062992125984"/>
  <pageSetup paperSize="9" scale="11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9"/>
  <sheetViews>
    <sheetView workbookViewId="0">
      <selection activeCell="F8" sqref="F8"/>
    </sheetView>
  </sheetViews>
  <sheetFormatPr baseColWidth="10" defaultRowHeight="15"/>
  <cols>
    <col min="2" max="2" width="5.5703125" customWidth="1"/>
    <col min="3" max="3" width="13.42578125" customWidth="1"/>
    <col min="4" max="4" width="18.140625" customWidth="1"/>
  </cols>
  <sheetData>
    <row r="1" spans="2:4">
      <c r="D1" s="9" t="s">
        <v>15</v>
      </c>
    </row>
    <row r="2" spans="2:4" ht="36" customHeight="1">
      <c r="B2" s="8"/>
      <c r="C2" s="119" t="s">
        <v>43</v>
      </c>
      <c r="D2" s="122" t="s">
        <v>46</v>
      </c>
    </row>
    <row r="3" spans="2:4">
      <c r="B3" s="414" t="s">
        <v>27</v>
      </c>
      <c r="C3" s="119">
        <v>1</v>
      </c>
      <c r="D3" s="119">
        <v>5</v>
      </c>
    </row>
    <row r="4" spans="2:4">
      <c r="B4" s="414"/>
      <c r="C4" s="141" t="s">
        <v>44</v>
      </c>
      <c r="D4" s="119">
        <v>15</v>
      </c>
    </row>
    <row r="5" spans="2:4">
      <c r="B5" s="414"/>
      <c r="C5" s="141" t="s">
        <v>45</v>
      </c>
      <c r="D5" s="119">
        <v>20</v>
      </c>
    </row>
    <row r="6" spans="2:4">
      <c r="B6" s="8"/>
      <c r="C6" s="121"/>
      <c r="D6" s="121"/>
    </row>
    <row r="7" spans="2:4">
      <c r="B7" s="414" t="s">
        <v>42</v>
      </c>
      <c r="C7" s="119">
        <v>1</v>
      </c>
      <c r="D7" s="119">
        <v>25</v>
      </c>
    </row>
    <row r="8" spans="2:4">
      <c r="B8" s="414"/>
      <c r="C8" s="141" t="s">
        <v>44</v>
      </c>
      <c r="D8" s="119">
        <v>40</v>
      </c>
    </row>
    <row r="9" spans="2:4">
      <c r="B9" s="414"/>
      <c r="C9" s="141" t="s">
        <v>45</v>
      </c>
      <c r="D9" s="119">
        <v>55</v>
      </c>
    </row>
  </sheetData>
  <mergeCells count="2">
    <mergeCell ref="B3:B5"/>
    <mergeCell ref="B7:B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45"/>
  <sheetViews>
    <sheetView zoomScale="80" zoomScaleNormal="80" workbookViewId="0">
      <pane xSplit="6" ySplit="4" topLeftCell="G86" activePane="bottomRight" state="frozen"/>
      <selection pane="topRight" activeCell="G1" sqref="G1"/>
      <selection pane="bottomLeft" activeCell="A5" sqref="A5"/>
      <selection pane="bottomRight" activeCell="E88" sqref="E88:E92"/>
    </sheetView>
  </sheetViews>
  <sheetFormatPr baseColWidth="10" defaultRowHeight="15"/>
  <cols>
    <col min="1" max="1" width="6.85546875" style="203" customWidth="1"/>
    <col min="2" max="2" width="12.5703125" style="203" customWidth="1"/>
    <col min="3" max="3" width="40.28515625" style="203" customWidth="1"/>
    <col min="4" max="4" width="7.28515625" style="203" customWidth="1"/>
    <col min="5" max="5" width="61.28515625" style="203" customWidth="1"/>
    <col min="6" max="6" width="7.28515625" style="203" customWidth="1"/>
    <col min="7" max="7" width="61.28515625" style="203" customWidth="1"/>
  </cols>
  <sheetData>
    <row r="2" spans="1:7" ht="26.25" customHeight="1">
      <c r="A2" s="416" t="s">
        <v>52</v>
      </c>
      <c r="B2" s="416"/>
      <c r="C2" s="416"/>
      <c r="D2" s="416"/>
      <c r="E2" s="416"/>
      <c r="F2" s="416"/>
      <c r="G2" s="416"/>
    </row>
    <row r="3" spans="1:7" ht="15.75" thickBot="1">
      <c r="A3" s="165"/>
      <c r="B3" s="166"/>
      <c r="C3" s="166"/>
      <c r="D3" s="165"/>
      <c r="E3" s="166"/>
      <c r="F3" s="165"/>
      <c r="G3" s="166"/>
    </row>
    <row r="4" spans="1:7" ht="49.5" customHeight="1" thickBot="1">
      <c r="A4" s="167" t="s">
        <v>53</v>
      </c>
      <c r="B4" s="167" t="s">
        <v>54</v>
      </c>
      <c r="C4" s="168" t="s">
        <v>55</v>
      </c>
      <c r="D4" s="167" t="s">
        <v>53</v>
      </c>
      <c r="E4" s="169" t="s">
        <v>15</v>
      </c>
      <c r="F4" s="170" t="s">
        <v>53</v>
      </c>
      <c r="G4" s="167" t="s">
        <v>522</v>
      </c>
    </row>
    <row r="5" spans="1:7">
      <c r="A5" s="171">
        <v>1</v>
      </c>
      <c r="B5" s="417" t="s">
        <v>56</v>
      </c>
      <c r="C5" s="172" t="s">
        <v>57</v>
      </c>
      <c r="D5" s="171">
        <v>1</v>
      </c>
      <c r="E5" s="173" t="s">
        <v>58</v>
      </c>
      <c r="F5" s="171">
        <v>1</v>
      </c>
      <c r="G5" s="173" t="s">
        <v>59</v>
      </c>
    </row>
    <row r="6" spans="1:7">
      <c r="A6" s="174">
        <v>2</v>
      </c>
      <c r="B6" s="418"/>
      <c r="C6" s="175" t="s">
        <v>60</v>
      </c>
      <c r="D6" s="174">
        <v>2</v>
      </c>
      <c r="E6" s="176" t="s">
        <v>61</v>
      </c>
      <c r="F6" s="174">
        <v>2</v>
      </c>
      <c r="G6" s="176" t="s">
        <v>59</v>
      </c>
    </row>
    <row r="7" spans="1:7" ht="27">
      <c r="A7" s="174">
        <v>3</v>
      </c>
      <c r="B7" s="418"/>
      <c r="C7" s="175" t="s">
        <v>62</v>
      </c>
      <c r="D7" s="174">
        <v>3</v>
      </c>
      <c r="E7" s="176" t="s">
        <v>63</v>
      </c>
      <c r="F7" s="174">
        <v>3</v>
      </c>
      <c r="G7" s="176" t="s">
        <v>526</v>
      </c>
    </row>
    <row r="8" spans="1:7" ht="27">
      <c r="A8" s="174">
        <v>4</v>
      </c>
      <c r="B8" s="418"/>
      <c r="C8" s="175" t="s">
        <v>64</v>
      </c>
      <c r="D8" s="174">
        <v>4</v>
      </c>
      <c r="E8" s="176" t="s">
        <v>65</v>
      </c>
      <c r="F8" s="174">
        <v>4</v>
      </c>
      <c r="G8" s="176" t="s">
        <v>526</v>
      </c>
    </row>
    <row r="9" spans="1:7">
      <c r="A9" s="174">
        <v>5</v>
      </c>
      <c r="B9" s="418"/>
      <c r="C9" s="175" t="s">
        <v>66</v>
      </c>
      <c r="D9" s="174">
        <v>5</v>
      </c>
      <c r="E9" s="176" t="s">
        <v>67</v>
      </c>
      <c r="F9" s="174">
        <v>5</v>
      </c>
      <c r="G9" s="176" t="s">
        <v>68</v>
      </c>
    </row>
    <row r="10" spans="1:7" ht="27">
      <c r="A10" s="174">
        <v>6</v>
      </c>
      <c r="B10" s="418"/>
      <c r="C10" s="175" t="s">
        <v>69</v>
      </c>
      <c r="D10" s="174">
        <v>6</v>
      </c>
      <c r="E10" s="176" t="s">
        <v>70</v>
      </c>
      <c r="F10" s="174">
        <v>6</v>
      </c>
      <c r="G10" s="176" t="s">
        <v>526</v>
      </c>
    </row>
    <row r="11" spans="1:7" ht="15.75" thickBot="1">
      <c r="A11" s="177">
        <v>7</v>
      </c>
      <c r="B11" s="419"/>
      <c r="C11" s="178" t="s">
        <v>71</v>
      </c>
      <c r="D11" s="177">
        <v>7</v>
      </c>
      <c r="E11" s="179" t="s">
        <v>72</v>
      </c>
      <c r="F11" s="177">
        <v>7</v>
      </c>
      <c r="G11" s="179" t="s">
        <v>59</v>
      </c>
    </row>
    <row r="12" spans="1:7" ht="27">
      <c r="A12" s="207">
        <v>8</v>
      </c>
      <c r="B12" s="420" t="s">
        <v>73</v>
      </c>
      <c r="C12" s="208" t="s">
        <v>74</v>
      </c>
      <c r="D12" s="207">
        <v>8</v>
      </c>
      <c r="E12" s="209" t="s">
        <v>75</v>
      </c>
      <c r="F12" s="207">
        <v>8</v>
      </c>
      <c r="G12" s="209" t="s">
        <v>526</v>
      </c>
    </row>
    <row r="13" spans="1:7" ht="27">
      <c r="A13" s="210">
        <v>9</v>
      </c>
      <c r="B13" s="421"/>
      <c r="C13" s="211" t="s">
        <v>76</v>
      </c>
      <c r="D13" s="210">
        <v>9</v>
      </c>
      <c r="E13" s="212" t="s">
        <v>77</v>
      </c>
      <c r="F13" s="210">
        <v>9</v>
      </c>
      <c r="G13" s="212" t="s">
        <v>526</v>
      </c>
    </row>
    <row r="14" spans="1:7" ht="27.75" thickBot="1">
      <c r="A14" s="213">
        <v>10</v>
      </c>
      <c r="B14" s="422"/>
      <c r="C14" s="214" t="s">
        <v>78</v>
      </c>
      <c r="D14" s="213">
        <v>10</v>
      </c>
      <c r="E14" s="215" t="s">
        <v>79</v>
      </c>
      <c r="F14" s="213">
        <v>10</v>
      </c>
      <c r="G14" s="215" t="s">
        <v>527</v>
      </c>
    </row>
    <row r="15" spans="1:7" ht="26.25" thickBot="1">
      <c r="A15" s="183">
        <v>11</v>
      </c>
      <c r="B15" s="184" t="s">
        <v>80</v>
      </c>
      <c r="C15" s="185" t="s">
        <v>81</v>
      </c>
      <c r="D15" s="183">
        <v>11</v>
      </c>
      <c r="E15" s="186" t="s">
        <v>82</v>
      </c>
      <c r="F15" s="183">
        <v>11</v>
      </c>
      <c r="G15" s="186" t="s">
        <v>528</v>
      </c>
    </row>
    <row r="16" spans="1:7" ht="25.5">
      <c r="A16" s="180">
        <v>12</v>
      </c>
      <c r="B16" s="423" t="s">
        <v>83</v>
      </c>
      <c r="C16" s="208" t="s">
        <v>84</v>
      </c>
      <c r="D16" s="207">
        <v>12</v>
      </c>
      <c r="E16" s="209" t="s">
        <v>85</v>
      </c>
      <c r="F16" s="207">
        <v>12</v>
      </c>
      <c r="G16" s="209" t="s">
        <v>86</v>
      </c>
    </row>
    <row r="17" spans="1:7">
      <c r="A17" s="181">
        <v>13</v>
      </c>
      <c r="B17" s="424"/>
      <c r="C17" s="211" t="s">
        <v>87</v>
      </c>
      <c r="D17" s="210">
        <v>13</v>
      </c>
      <c r="E17" s="212" t="s">
        <v>88</v>
      </c>
      <c r="F17" s="210">
        <v>13</v>
      </c>
      <c r="G17" s="212" t="s">
        <v>528</v>
      </c>
    </row>
    <row r="18" spans="1:7" ht="15.75" thickBot="1">
      <c r="A18" s="182">
        <v>14</v>
      </c>
      <c r="B18" s="425"/>
      <c r="C18" s="214" t="s">
        <v>89</v>
      </c>
      <c r="D18" s="213">
        <v>14</v>
      </c>
      <c r="E18" s="215" t="s">
        <v>90</v>
      </c>
      <c r="F18" s="213">
        <v>14</v>
      </c>
      <c r="G18" s="215" t="s">
        <v>528</v>
      </c>
    </row>
    <row r="19" spans="1:7" ht="27">
      <c r="A19" s="171">
        <v>15</v>
      </c>
      <c r="B19" s="426" t="s">
        <v>91</v>
      </c>
      <c r="C19" s="172" t="s">
        <v>92</v>
      </c>
      <c r="D19" s="171">
        <v>15</v>
      </c>
      <c r="E19" s="173" t="s">
        <v>93</v>
      </c>
      <c r="F19" s="171">
        <v>15</v>
      </c>
      <c r="G19" s="173" t="s">
        <v>529</v>
      </c>
    </row>
    <row r="20" spans="1:7">
      <c r="A20" s="174">
        <v>16</v>
      </c>
      <c r="B20" s="427"/>
      <c r="C20" s="175" t="s">
        <v>94</v>
      </c>
      <c r="D20" s="174">
        <v>16</v>
      </c>
      <c r="E20" s="187" t="s">
        <v>95</v>
      </c>
      <c r="F20" s="174">
        <v>16</v>
      </c>
      <c r="G20" s="429" t="s">
        <v>529</v>
      </c>
    </row>
    <row r="21" spans="1:7">
      <c r="A21" s="174">
        <v>17</v>
      </c>
      <c r="B21" s="427"/>
      <c r="C21" s="175" t="s">
        <v>96</v>
      </c>
      <c r="D21" s="174">
        <v>17</v>
      </c>
      <c r="E21" s="187" t="s">
        <v>95</v>
      </c>
      <c r="F21" s="174">
        <v>17</v>
      </c>
      <c r="G21" s="429" t="s">
        <v>529</v>
      </c>
    </row>
    <row r="22" spans="1:7" ht="27">
      <c r="A22" s="174">
        <v>18</v>
      </c>
      <c r="B22" s="427"/>
      <c r="C22" s="175" t="s">
        <v>97</v>
      </c>
      <c r="D22" s="174">
        <v>18</v>
      </c>
      <c r="E22" s="176" t="s">
        <v>98</v>
      </c>
      <c r="F22" s="174">
        <v>18</v>
      </c>
      <c r="G22" s="176" t="s">
        <v>529</v>
      </c>
    </row>
    <row r="23" spans="1:7" ht="27">
      <c r="A23" s="174">
        <v>19</v>
      </c>
      <c r="B23" s="427"/>
      <c r="C23" s="175" t="s">
        <v>99</v>
      </c>
      <c r="D23" s="174">
        <v>19</v>
      </c>
      <c r="E23" s="176" t="s">
        <v>100</v>
      </c>
      <c r="F23" s="174">
        <v>19</v>
      </c>
      <c r="G23" s="176" t="s">
        <v>529</v>
      </c>
    </row>
    <row r="24" spans="1:7" ht="27">
      <c r="A24" s="174">
        <v>20</v>
      </c>
      <c r="B24" s="427"/>
      <c r="C24" s="175" t="s">
        <v>101</v>
      </c>
      <c r="D24" s="174">
        <v>20</v>
      </c>
      <c r="E24" s="176" t="s">
        <v>102</v>
      </c>
      <c r="F24" s="174">
        <v>20</v>
      </c>
      <c r="G24" s="176" t="s">
        <v>529</v>
      </c>
    </row>
    <row r="25" spans="1:7" ht="27.75" thickBot="1">
      <c r="A25" s="177">
        <v>21</v>
      </c>
      <c r="B25" s="428"/>
      <c r="C25" s="178" t="s">
        <v>103</v>
      </c>
      <c r="D25" s="177">
        <v>21</v>
      </c>
      <c r="E25" s="176" t="s">
        <v>102</v>
      </c>
      <c r="F25" s="177">
        <v>21</v>
      </c>
      <c r="G25" s="176" t="s">
        <v>529</v>
      </c>
    </row>
    <row r="26" spans="1:7">
      <c r="A26" s="180">
        <v>22</v>
      </c>
      <c r="B26" s="430" t="s">
        <v>104</v>
      </c>
      <c r="C26" s="208" t="s">
        <v>105</v>
      </c>
      <c r="D26" s="207">
        <v>22</v>
      </c>
      <c r="E26" s="209" t="s">
        <v>106</v>
      </c>
      <c r="F26" s="207">
        <v>22</v>
      </c>
      <c r="G26" s="209" t="s">
        <v>530</v>
      </c>
    </row>
    <row r="27" spans="1:7">
      <c r="A27" s="181">
        <v>23</v>
      </c>
      <c r="B27" s="431"/>
      <c r="C27" s="211" t="s">
        <v>107</v>
      </c>
      <c r="D27" s="210">
        <v>23</v>
      </c>
      <c r="E27" s="212" t="s">
        <v>108</v>
      </c>
      <c r="F27" s="210">
        <v>23</v>
      </c>
      <c r="G27" s="212" t="s">
        <v>530</v>
      </c>
    </row>
    <row r="28" spans="1:7">
      <c r="A28" s="181">
        <v>24</v>
      </c>
      <c r="B28" s="431"/>
      <c r="C28" s="211" t="s">
        <v>109</v>
      </c>
      <c r="D28" s="210">
        <v>24</v>
      </c>
      <c r="E28" s="212" t="s">
        <v>110</v>
      </c>
      <c r="F28" s="210">
        <v>24</v>
      </c>
      <c r="G28" s="212" t="s">
        <v>530</v>
      </c>
    </row>
    <row r="29" spans="1:7" ht="25.5">
      <c r="A29" s="181">
        <v>25</v>
      </c>
      <c r="B29" s="431"/>
      <c r="C29" s="211" t="s">
        <v>111</v>
      </c>
      <c r="D29" s="210">
        <v>25</v>
      </c>
      <c r="E29" s="212" t="s">
        <v>112</v>
      </c>
      <c r="F29" s="210">
        <v>25</v>
      </c>
      <c r="G29" s="212" t="s">
        <v>530</v>
      </c>
    </row>
    <row r="30" spans="1:7">
      <c r="A30" s="181">
        <v>26</v>
      </c>
      <c r="B30" s="431"/>
      <c r="C30" s="211" t="s">
        <v>113</v>
      </c>
      <c r="D30" s="210">
        <v>26</v>
      </c>
      <c r="E30" s="212" t="s">
        <v>110</v>
      </c>
      <c r="F30" s="210">
        <v>26</v>
      </c>
      <c r="G30" s="212" t="s">
        <v>530</v>
      </c>
    </row>
    <row r="31" spans="1:7">
      <c r="A31" s="181">
        <v>27</v>
      </c>
      <c r="B31" s="431"/>
      <c r="C31" s="211" t="s">
        <v>114</v>
      </c>
      <c r="D31" s="210">
        <v>27</v>
      </c>
      <c r="E31" s="212" t="s">
        <v>115</v>
      </c>
      <c r="F31" s="210">
        <v>27</v>
      </c>
      <c r="G31" s="212" t="s">
        <v>531</v>
      </c>
    </row>
    <row r="32" spans="1:7">
      <c r="A32" s="181">
        <v>28</v>
      </c>
      <c r="B32" s="431"/>
      <c r="C32" s="211" t="s">
        <v>116</v>
      </c>
      <c r="D32" s="210">
        <v>28</v>
      </c>
      <c r="E32" s="212" t="s">
        <v>117</v>
      </c>
      <c r="F32" s="210">
        <v>28</v>
      </c>
      <c r="G32" s="212" t="s">
        <v>531</v>
      </c>
    </row>
    <row r="33" spans="1:7">
      <c r="A33" s="181">
        <v>29</v>
      </c>
      <c r="B33" s="431"/>
      <c r="C33" s="211" t="s">
        <v>118</v>
      </c>
      <c r="D33" s="210">
        <v>29</v>
      </c>
      <c r="E33" s="212" t="s">
        <v>119</v>
      </c>
      <c r="F33" s="210">
        <v>29</v>
      </c>
      <c r="G33" s="212" t="s">
        <v>531</v>
      </c>
    </row>
    <row r="34" spans="1:7" ht="25.5">
      <c r="A34" s="181">
        <v>30</v>
      </c>
      <c r="B34" s="431"/>
      <c r="C34" s="211" t="s">
        <v>120</v>
      </c>
      <c r="D34" s="210">
        <v>30</v>
      </c>
      <c r="E34" s="212" t="s">
        <v>121</v>
      </c>
      <c r="F34" s="210">
        <v>30</v>
      </c>
      <c r="G34" s="212" t="s">
        <v>532</v>
      </c>
    </row>
    <row r="35" spans="1:7">
      <c r="A35" s="181">
        <v>31</v>
      </c>
      <c r="B35" s="431"/>
      <c r="C35" s="211" t="s">
        <v>122</v>
      </c>
      <c r="D35" s="210">
        <v>31</v>
      </c>
      <c r="E35" s="212" t="s">
        <v>123</v>
      </c>
      <c r="F35" s="210">
        <v>31</v>
      </c>
      <c r="G35" s="212" t="s">
        <v>530</v>
      </c>
    </row>
    <row r="36" spans="1:7">
      <c r="A36" s="181">
        <v>32</v>
      </c>
      <c r="B36" s="431"/>
      <c r="C36" s="211" t="s">
        <v>124</v>
      </c>
      <c r="D36" s="210">
        <v>32</v>
      </c>
      <c r="E36" s="212" t="s">
        <v>125</v>
      </c>
      <c r="F36" s="210">
        <v>32</v>
      </c>
      <c r="G36" s="212" t="s">
        <v>530</v>
      </c>
    </row>
    <row r="37" spans="1:7" ht="15.75" thickBot="1">
      <c r="A37" s="182">
        <v>33</v>
      </c>
      <c r="B37" s="432"/>
      <c r="C37" s="214" t="s">
        <v>126</v>
      </c>
      <c r="D37" s="213">
        <v>33</v>
      </c>
      <c r="E37" s="215" t="s">
        <v>127</v>
      </c>
      <c r="F37" s="213">
        <v>33</v>
      </c>
      <c r="G37" s="215" t="s">
        <v>530</v>
      </c>
    </row>
    <row r="38" spans="1:7">
      <c r="A38" s="171">
        <v>34</v>
      </c>
      <c r="B38" s="433" t="s">
        <v>128</v>
      </c>
      <c r="C38" s="172" t="s">
        <v>129</v>
      </c>
      <c r="D38" s="171">
        <v>34</v>
      </c>
      <c r="E38" s="173" t="s">
        <v>130</v>
      </c>
      <c r="F38" s="171">
        <v>34</v>
      </c>
      <c r="G38" s="173" t="s">
        <v>533</v>
      </c>
    </row>
    <row r="39" spans="1:7">
      <c r="A39" s="174">
        <v>35</v>
      </c>
      <c r="B39" s="434"/>
      <c r="C39" s="175" t="s">
        <v>131</v>
      </c>
      <c r="D39" s="174">
        <v>35</v>
      </c>
      <c r="E39" s="176" t="s">
        <v>132</v>
      </c>
      <c r="F39" s="174">
        <v>35</v>
      </c>
      <c r="G39" s="176" t="s">
        <v>530</v>
      </c>
    </row>
    <row r="40" spans="1:7">
      <c r="A40" s="174">
        <v>36</v>
      </c>
      <c r="B40" s="434"/>
      <c r="C40" s="175" t="s">
        <v>133</v>
      </c>
      <c r="D40" s="174">
        <v>36</v>
      </c>
      <c r="E40" s="176" t="s">
        <v>134</v>
      </c>
      <c r="F40" s="174">
        <v>36</v>
      </c>
      <c r="G40" s="176" t="s">
        <v>534</v>
      </c>
    </row>
    <row r="41" spans="1:7">
      <c r="A41" s="174">
        <v>37</v>
      </c>
      <c r="B41" s="434"/>
      <c r="C41" s="175" t="s">
        <v>135</v>
      </c>
      <c r="D41" s="174">
        <v>37</v>
      </c>
      <c r="E41" s="176" t="s">
        <v>125</v>
      </c>
      <c r="F41" s="174">
        <v>37</v>
      </c>
      <c r="G41" s="176" t="s">
        <v>530</v>
      </c>
    </row>
    <row r="42" spans="1:7">
      <c r="A42" s="174">
        <v>38</v>
      </c>
      <c r="B42" s="434"/>
      <c r="C42" s="175" t="s">
        <v>136</v>
      </c>
      <c r="D42" s="174">
        <v>38</v>
      </c>
      <c r="E42" s="176" t="s">
        <v>137</v>
      </c>
      <c r="F42" s="174">
        <v>38</v>
      </c>
      <c r="G42" s="176" t="s">
        <v>534</v>
      </c>
    </row>
    <row r="43" spans="1:7">
      <c r="A43" s="174">
        <v>39</v>
      </c>
      <c r="B43" s="434"/>
      <c r="C43" s="175" t="s">
        <v>138</v>
      </c>
      <c r="D43" s="174">
        <v>39</v>
      </c>
      <c r="E43" s="176" t="s">
        <v>137</v>
      </c>
      <c r="F43" s="174">
        <v>39</v>
      </c>
      <c r="G43" s="176" t="s">
        <v>534</v>
      </c>
    </row>
    <row r="44" spans="1:7">
      <c r="A44" s="174">
        <v>40</v>
      </c>
      <c r="B44" s="434"/>
      <c r="C44" s="175" t="s">
        <v>139</v>
      </c>
      <c r="D44" s="174">
        <v>40</v>
      </c>
      <c r="E44" s="176" t="s">
        <v>137</v>
      </c>
      <c r="F44" s="174">
        <v>40</v>
      </c>
      <c r="G44" s="176" t="s">
        <v>534</v>
      </c>
    </row>
    <row r="45" spans="1:7">
      <c r="A45" s="174">
        <v>41</v>
      </c>
      <c r="B45" s="434"/>
      <c r="C45" s="175" t="s">
        <v>140</v>
      </c>
      <c r="D45" s="174">
        <v>41</v>
      </c>
      <c r="E45" s="176" t="s">
        <v>141</v>
      </c>
      <c r="F45" s="174">
        <v>41</v>
      </c>
      <c r="G45" s="176" t="s">
        <v>530</v>
      </c>
    </row>
    <row r="46" spans="1:7">
      <c r="A46" s="174">
        <v>42</v>
      </c>
      <c r="B46" s="434"/>
      <c r="C46" s="175" t="s">
        <v>243</v>
      </c>
      <c r="D46" s="174">
        <v>42</v>
      </c>
      <c r="E46" s="176" t="s">
        <v>137</v>
      </c>
      <c r="F46" s="174">
        <v>42</v>
      </c>
      <c r="G46" s="176" t="s">
        <v>535</v>
      </c>
    </row>
    <row r="47" spans="1:7">
      <c r="A47" s="174">
        <v>44</v>
      </c>
      <c r="B47" s="434"/>
      <c r="C47" s="175" t="s">
        <v>142</v>
      </c>
      <c r="D47" s="174">
        <v>44</v>
      </c>
      <c r="E47" s="176" t="s">
        <v>125</v>
      </c>
      <c r="F47" s="174">
        <v>44</v>
      </c>
      <c r="G47" s="176" t="s">
        <v>530</v>
      </c>
    </row>
    <row r="48" spans="1:7">
      <c r="A48" s="174">
        <v>45</v>
      </c>
      <c r="B48" s="434"/>
      <c r="C48" s="175" t="s">
        <v>143</v>
      </c>
      <c r="D48" s="174">
        <v>45</v>
      </c>
      <c r="E48" s="176" t="s">
        <v>137</v>
      </c>
      <c r="F48" s="174">
        <v>45</v>
      </c>
      <c r="G48" s="176" t="s">
        <v>533</v>
      </c>
    </row>
    <row r="49" spans="1:7">
      <c r="A49" s="174">
        <v>46</v>
      </c>
      <c r="B49" s="434"/>
      <c r="C49" s="175" t="s">
        <v>273</v>
      </c>
      <c r="D49" s="174">
        <v>46</v>
      </c>
      <c r="E49" s="176" t="s">
        <v>144</v>
      </c>
      <c r="F49" s="174">
        <v>46</v>
      </c>
      <c r="G49" s="176" t="s">
        <v>530</v>
      </c>
    </row>
    <row r="50" spans="1:7">
      <c r="A50" s="174">
        <v>47</v>
      </c>
      <c r="B50" s="434"/>
      <c r="C50" s="175" t="s">
        <v>145</v>
      </c>
      <c r="D50" s="174">
        <v>47</v>
      </c>
      <c r="E50" s="176" t="s">
        <v>146</v>
      </c>
      <c r="F50" s="174">
        <v>47</v>
      </c>
      <c r="G50" s="176" t="s">
        <v>531</v>
      </c>
    </row>
    <row r="51" spans="1:7" ht="27.75" thickBot="1">
      <c r="A51" s="177">
        <v>48</v>
      </c>
      <c r="B51" s="435"/>
      <c r="C51" s="178" t="s">
        <v>147</v>
      </c>
      <c r="D51" s="177">
        <v>48</v>
      </c>
      <c r="E51" s="179" t="s">
        <v>79</v>
      </c>
      <c r="F51" s="177">
        <v>48</v>
      </c>
      <c r="G51" s="179" t="s">
        <v>536</v>
      </c>
    </row>
    <row r="52" spans="1:7" ht="27">
      <c r="A52" s="180">
        <v>49</v>
      </c>
      <c r="B52" s="420" t="s">
        <v>148</v>
      </c>
      <c r="C52" s="208" t="s">
        <v>149</v>
      </c>
      <c r="D52" s="207">
        <v>49</v>
      </c>
      <c r="E52" s="209" t="s">
        <v>150</v>
      </c>
      <c r="F52" s="207">
        <v>49</v>
      </c>
      <c r="G52" s="209" t="s">
        <v>536</v>
      </c>
    </row>
    <row r="53" spans="1:7" ht="27">
      <c r="A53" s="181">
        <v>50</v>
      </c>
      <c r="B53" s="421"/>
      <c r="C53" s="211" t="s">
        <v>151</v>
      </c>
      <c r="D53" s="210">
        <v>50</v>
      </c>
      <c r="E53" s="212" t="s">
        <v>150</v>
      </c>
      <c r="F53" s="210">
        <v>50</v>
      </c>
      <c r="G53" s="212" t="s">
        <v>536</v>
      </c>
    </row>
    <row r="54" spans="1:7" ht="27.75" thickBot="1">
      <c r="A54" s="182">
        <v>51</v>
      </c>
      <c r="B54" s="422"/>
      <c r="C54" s="214" t="s">
        <v>152</v>
      </c>
      <c r="D54" s="213">
        <v>51</v>
      </c>
      <c r="E54" s="215" t="s">
        <v>150</v>
      </c>
      <c r="F54" s="213">
        <v>51</v>
      </c>
      <c r="G54" s="215" t="s">
        <v>536</v>
      </c>
    </row>
    <row r="55" spans="1:7" ht="27">
      <c r="A55" s="171">
        <v>52</v>
      </c>
      <c r="B55" s="436" t="s">
        <v>153</v>
      </c>
      <c r="C55" s="172" t="s">
        <v>154</v>
      </c>
      <c r="D55" s="171">
        <v>52</v>
      </c>
      <c r="E55" s="173" t="s">
        <v>155</v>
      </c>
      <c r="F55" s="171">
        <v>52</v>
      </c>
      <c r="G55" s="173" t="s">
        <v>536</v>
      </c>
    </row>
    <row r="56" spans="1:7" ht="27.75" thickBot="1">
      <c r="A56" s="177">
        <v>53</v>
      </c>
      <c r="B56" s="437"/>
      <c r="C56" s="178" t="s">
        <v>156</v>
      </c>
      <c r="D56" s="177">
        <v>53</v>
      </c>
      <c r="E56" s="179" t="s">
        <v>144</v>
      </c>
      <c r="F56" s="177">
        <v>53</v>
      </c>
      <c r="G56" s="179" t="s">
        <v>536</v>
      </c>
    </row>
    <row r="57" spans="1:7" ht="30" customHeight="1">
      <c r="A57" s="180">
        <v>54</v>
      </c>
      <c r="B57" s="420" t="s">
        <v>157</v>
      </c>
      <c r="C57" s="208" t="s">
        <v>158</v>
      </c>
      <c r="D57" s="207">
        <v>54</v>
      </c>
      <c r="E57" s="209" t="s">
        <v>159</v>
      </c>
      <c r="F57" s="207">
        <v>54</v>
      </c>
      <c r="G57" s="209" t="s">
        <v>160</v>
      </c>
    </row>
    <row r="58" spans="1:7">
      <c r="A58" s="181">
        <v>55</v>
      </c>
      <c r="B58" s="421"/>
      <c r="C58" s="211" t="s">
        <v>161</v>
      </c>
      <c r="D58" s="210">
        <v>55</v>
      </c>
      <c r="E58" s="212" t="s">
        <v>159</v>
      </c>
      <c r="F58" s="210">
        <v>55</v>
      </c>
      <c r="G58" s="212" t="s">
        <v>160</v>
      </c>
    </row>
    <row r="59" spans="1:7">
      <c r="A59" s="181">
        <v>56</v>
      </c>
      <c r="B59" s="421"/>
      <c r="C59" s="211" t="s">
        <v>162</v>
      </c>
      <c r="D59" s="210">
        <v>56</v>
      </c>
      <c r="E59" s="212" t="s">
        <v>159</v>
      </c>
      <c r="F59" s="210">
        <v>56</v>
      </c>
      <c r="G59" s="212" t="s">
        <v>160</v>
      </c>
    </row>
    <row r="60" spans="1:7">
      <c r="A60" s="181">
        <v>57</v>
      </c>
      <c r="B60" s="421"/>
      <c r="C60" s="211" t="s">
        <v>163</v>
      </c>
      <c r="D60" s="210">
        <v>57</v>
      </c>
      <c r="E60" s="212" t="s">
        <v>159</v>
      </c>
      <c r="F60" s="210">
        <v>57</v>
      </c>
      <c r="G60" s="212" t="s">
        <v>160</v>
      </c>
    </row>
    <row r="61" spans="1:7">
      <c r="A61" s="181">
        <v>58</v>
      </c>
      <c r="B61" s="421"/>
      <c r="C61" s="211" t="s">
        <v>164</v>
      </c>
      <c r="D61" s="210">
        <v>58</v>
      </c>
      <c r="E61" s="212" t="s">
        <v>159</v>
      </c>
      <c r="F61" s="210">
        <v>58</v>
      </c>
      <c r="G61" s="212" t="s">
        <v>160</v>
      </c>
    </row>
    <row r="62" spans="1:7">
      <c r="A62" s="181">
        <v>59</v>
      </c>
      <c r="B62" s="421"/>
      <c r="C62" s="211" t="s">
        <v>165</v>
      </c>
      <c r="D62" s="210">
        <v>59</v>
      </c>
      <c r="E62" s="212" t="s">
        <v>159</v>
      </c>
      <c r="F62" s="210">
        <v>59</v>
      </c>
      <c r="G62" s="212" t="s">
        <v>160</v>
      </c>
    </row>
    <row r="63" spans="1:7">
      <c r="A63" s="181">
        <v>60</v>
      </c>
      <c r="B63" s="421"/>
      <c r="C63" s="211" t="s">
        <v>166</v>
      </c>
      <c r="D63" s="210">
        <v>60</v>
      </c>
      <c r="E63" s="212" t="s">
        <v>159</v>
      </c>
      <c r="F63" s="210">
        <v>60</v>
      </c>
      <c r="G63" s="212" t="s">
        <v>160</v>
      </c>
    </row>
    <row r="64" spans="1:7" ht="15.75" thickBot="1">
      <c r="A64" s="182">
        <v>61</v>
      </c>
      <c r="B64" s="422"/>
      <c r="C64" s="214" t="s">
        <v>167</v>
      </c>
      <c r="D64" s="213">
        <v>61</v>
      </c>
      <c r="E64" s="215" t="s">
        <v>159</v>
      </c>
      <c r="F64" s="213">
        <v>61</v>
      </c>
      <c r="G64" s="215" t="s">
        <v>160</v>
      </c>
    </row>
    <row r="65" spans="1:7" ht="108" customHeight="1" thickBot="1">
      <c r="A65" s="171">
        <v>62</v>
      </c>
      <c r="B65" s="204" t="s">
        <v>168</v>
      </c>
      <c r="C65" s="172" t="s">
        <v>169</v>
      </c>
      <c r="D65" s="171">
        <v>62</v>
      </c>
      <c r="E65" s="188" t="s">
        <v>170</v>
      </c>
      <c r="F65" s="171">
        <v>62</v>
      </c>
      <c r="G65" s="188" t="s">
        <v>530</v>
      </c>
    </row>
    <row r="66" spans="1:7" ht="127.5" customHeight="1" thickBot="1">
      <c r="A66" s="174">
        <v>63</v>
      </c>
      <c r="B66" s="205" t="s">
        <v>168</v>
      </c>
      <c r="C66" s="175" t="s">
        <v>171</v>
      </c>
      <c r="D66" s="174">
        <v>63</v>
      </c>
      <c r="E66" s="188" t="s">
        <v>170</v>
      </c>
      <c r="F66" s="174">
        <v>63</v>
      </c>
      <c r="G66" s="189" t="s">
        <v>530</v>
      </c>
    </row>
    <row r="67" spans="1:7" ht="113.25" customHeight="1" thickBot="1">
      <c r="A67" s="174">
        <v>64</v>
      </c>
      <c r="B67" s="190" t="s">
        <v>168</v>
      </c>
      <c r="C67" s="175" t="s">
        <v>172</v>
      </c>
      <c r="D67" s="174">
        <v>64</v>
      </c>
      <c r="E67" s="188" t="s">
        <v>170</v>
      </c>
      <c r="F67" s="174">
        <v>64</v>
      </c>
      <c r="G67" s="189" t="s">
        <v>530</v>
      </c>
    </row>
    <row r="68" spans="1:7" ht="108.75" customHeight="1" thickBot="1">
      <c r="A68" s="174">
        <v>65</v>
      </c>
      <c r="B68" s="206" t="s">
        <v>168</v>
      </c>
      <c r="C68" s="175" t="s">
        <v>173</v>
      </c>
      <c r="D68" s="174">
        <v>65</v>
      </c>
      <c r="E68" s="188" t="s">
        <v>170</v>
      </c>
      <c r="F68" s="174">
        <v>65</v>
      </c>
      <c r="G68" s="189" t="s">
        <v>530</v>
      </c>
    </row>
    <row r="69" spans="1:7" ht="127.5" customHeight="1" thickBot="1">
      <c r="A69" s="174">
        <v>66</v>
      </c>
      <c r="B69" s="206" t="s">
        <v>168</v>
      </c>
      <c r="C69" s="175" t="s">
        <v>174</v>
      </c>
      <c r="D69" s="174">
        <v>66</v>
      </c>
      <c r="E69" s="188" t="s">
        <v>170</v>
      </c>
      <c r="F69" s="174">
        <v>66</v>
      </c>
      <c r="G69" s="189" t="s">
        <v>530</v>
      </c>
    </row>
    <row r="70" spans="1:7" ht="109.5" customHeight="1" thickBot="1">
      <c r="A70" s="174">
        <v>67</v>
      </c>
      <c r="B70" s="206" t="s">
        <v>168</v>
      </c>
      <c r="C70" s="175" t="s">
        <v>175</v>
      </c>
      <c r="D70" s="174">
        <v>67</v>
      </c>
      <c r="E70" s="188" t="s">
        <v>170</v>
      </c>
      <c r="F70" s="174">
        <v>67</v>
      </c>
      <c r="G70" s="189" t="s">
        <v>530</v>
      </c>
    </row>
    <row r="71" spans="1:7" ht="112.5" customHeight="1" thickBot="1">
      <c r="A71" s="174">
        <v>68</v>
      </c>
      <c r="B71" s="206" t="s">
        <v>168</v>
      </c>
      <c r="C71" s="175" t="s">
        <v>176</v>
      </c>
      <c r="D71" s="174">
        <v>68</v>
      </c>
      <c r="E71" s="188" t="s">
        <v>170</v>
      </c>
      <c r="F71" s="174">
        <v>68</v>
      </c>
      <c r="G71" s="189" t="s">
        <v>530</v>
      </c>
    </row>
    <row r="72" spans="1:7" ht="127.5" customHeight="1" thickBot="1">
      <c r="A72" s="174">
        <v>69</v>
      </c>
      <c r="B72" s="206" t="s">
        <v>168</v>
      </c>
      <c r="C72" s="175" t="s">
        <v>177</v>
      </c>
      <c r="D72" s="174">
        <v>69</v>
      </c>
      <c r="E72" s="188" t="s">
        <v>170</v>
      </c>
      <c r="F72" s="174">
        <v>69</v>
      </c>
      <c r="G72" s="189" t="s">
        <v>530</v>
      </c>
    </row>
    <row r="73" spans="1:7" ht="127.5" customHeight="1" thickBot="1">
      <c r="A73" s="174">
        <v>70</v>
      </c>
      <c r="B73" s="206" t="s">
        <v>168</v>
      </c>
      <c r="C73" s="175" t="s">
        <v>178</v>
      </c>
      <c r="D73" s="174">
        <v>70</v>
      </c>
      <c r="E73" s="188" t="s">
        <v>170</v>
      </c>
      <c r="F73" s="174">
        <v>70</v>
      </c>
      <c r="G73" s="189" t="s">
        <v>530</v>
      </c>
    </row>
    <row r="74" spans="1:7" ht="127.5" customHeight="1" thickBot="1">
      <c r="A74" s="174">
        <v>71</v>
      </c>
      <c r="B74" s="206" t="s">
        <v>168</v>
      </c>
      <c r="C74" s="175" t="s">
        <v>179</v>
      </c>
      <c r="D74" s="174">
        <v>71</v>
      </c>
      <c r="E74" s="188" t="s">
        <v>170</v>
      </c>
      <c r="F74" s="174">
        <v>71</v>
      </c>
      <c r="G74" s="189" t="s">
        <v>530</v>
      </c>
    </row>
    <row r="75" spans="1:7" ht="127.5" customHeight="1" thickBot="1">
      <c r="A75" s="174">
        <v>72</v>
      </c>
      <c r="B75" s="206" t="s">
        <v>168</v>
      </c>
      <c r="C75" s="175" t="s">
        <v>180</v>
      </c>
      <c r="D75" s="174">
        <v>72</v>
      </c>
      <c r="E75" s="188" t="s">
        <v>170</v>
      </c>
      <c r="F75" s="174">
        <v>72</v>
      </c>
      <c r="G75" s="189" t="s">
        <v>530</v>
      </c>
    </row>
    <row r="76" spans="1:7" ht="111" customHeight="1" thickBot="1">
      <c r="A76" s="174">
        <v>73</v>
      </c>
      <c r="B76" s="206" t="s">
        <v>168</v>
      </c>
      <c r="C76" s="175" t="s">
        <v>181</v>
      </c>
      <c r="D76" s="174">
        <v>73</v>
      </c>
      <c r="E76" s="188" t="s">
        <v>170</v>
      </c>
      <c r="F76" s="174">
        <v>73</v>
      </c>
      <c r="G76" s="189" t="s">
        <v>530</v>
      </c>
    </row>
    <row r="77" spans="1:7" ht="112.5" customHeight="1" thickBot="1">
      <c r="A77" s="174">
        <v>74</v>
      </c>
      <c r="B77" s="206" t="s">
        <v>168</v>
      </c>
      <c r="C77" s="175" t="s">
        <v>182</v>
      </c>
      <c r="D77" s="174">
        <v>74</v>
      </c>
      <c r="E77" s="188" t="s">
        <v>170</v>
      </c>
      <c r="F77" s="174">
        <v>74</v>
      </c>
      <c r="G77" s="189" t="s">
        <v>530</v>
      </c>
    </row>
    <row r="78" spans="1:7" ht="127.5" customHeight="1" thickBot="1">
      <c r="A78" s="174">
        <v>75</v>
      </c>
      <c r="B78" s="206" t="s">
        <v>168</v>
      </c>
      <c r="C78" s="175" t="s">
        <v>183</v>
      </c>
      <c r="D78" s="174">
        <v>75</v>
      </c>
      <c r="E78" s="188" t="s">
        <v>170</v>
      </c>
      <c r="F78" s="174">
        <v>75</v>
      </c>
      <c r="G78" s="189" t="s">
        <v>530</v>
      </c>
    </row>
    <row r="79" spans="1:7" ht="110.25" customHeight="1" thickBot="1">
      <c r="A79" s="174">
        <v>76</v>
      </c>
      <c r="B79" s="206" t="s">
        <v>168</v>
      </c>
      <c r="C79" s="175" t="s">
        <v>184</v>
      </c>
      <c r="D79" s="174">
        <v>76</v>
      </c>
      <c r="E79" s="188" t="s">
        <v>170</v>
      </c>
      <c r="F79" s="174">
        <v>76</v>
      </c>
      <c r="G79" s="189" t="s">
        <v>530</v>
      </c>
    </row>
    <row r="80" spans="1:7" ht="108" customHeight="1" thickBot="1">
      <c r="A80" s="174">
        <v>77</v>
      </c>
      <c r="B80" s="206" t="s">
        <v>168</v>
      </c>
      <c r="C80" s="175" t="s">
        <v>185</v>
      </c>
      <c r="D80" s="174">
        <v>77</v>
      </c>
      <c r="E80" s="188" t="s">
        <v>170</v>
      </c>
      <c r="F80" s="174">
        <v>77</v>
      </c>
      <c r="G80" s="189" t="s">
        <v>530</v>
      </c>
    </row>
    <row r="81" spans="1:7" ht="108" customHeight="1" thickBot="1">
      <c r="A81" s="174">
        <v>78</v>
      </c>
      <c r="B81" s="206" t="s">
        <v>168</v>
      </c>
      <c r="C81" s="175" t="s">
        <v>186</v>
      </c>
      <c r="D81" s="174">
        <v>78</v>
      </c>
      <c r="E81" s="188" t="s">
        <v>170</v>
      </c>
      <c r="F81" s="174">
        <v>78</v>
      </c>
      <c r="G81" s="189" t="s">
        <v>530</v>
      </c>
    </row>
    <row r="82" spans="1:7" ht="106.5" customHeight="1" thickBot="1">
      <c r="A82" s="174">
        <v>79</v>
      </c>
      <c r="B82" s="206" t="s">
        <v>168</v>
      </c>
      <c r="C82" s="175" t="s">
        <v>187</v>
      </c>
      <c r="D82" s="174">
        <v>79</v>
      </c>
      <c r="E82" s="188" t="s">
        <v>170</v>
      </c>
      <c r="F82" s="174">
        <v>79</v>
      </c>
      <c r="G82" s="189" t="s">
        <v>530</v>
      </c>
    </row>
    <row r="83" spans="1:7" ht="110.25" customHeight="1" thickBot="1">
      <c r="A83" s="174">
        <v>80</v>
      </c>
      <c r="B83" s="206" t="s">
        <v>168</v>
      </c>
      <c r="C83" s="175" t="s">
        <v>188</v>
      </c>
      <c r="D83" s="174">
        <v>80</v>
      </c>
      <c r="E83" s="188" t="s">
        <v>170</v>
      </c>
      <c r="F83" s="174">
        <v>80</v>
      </c>
      <c r="G83" s="189" t="s">
        <v>530</v>
      </c>
    </row>
    <row r="84" spans="1:7" ht="113.25" customHeight="1" thickBot="1">
      <c r="A84" s="174">
        <v>81</v>
      </c>
      <c r="B84" s="206" t="s">
        <v>168</v>
      </c>
      <c r="C84" s="175" t="s">
        <v>189</v>
      </c>
      <c r="D84" s="174">
        <v>81</v>
      </c>
      <c r="E84" s="188" t="s">
        <v>170</v>
      </c>
      <c r="F84" s="174">
        <v>81</v>
      </c>
      <c r="G84" s="189" t="s">
        <v>530</v>
      </c>
    </row>
    <row r="85" spans="1:7" ht="127.5" customHeight="1" thickBot="1">
      <c r="A85" s="174">
        <v>82</v>
      </c>
      <c r="B85" s="206" t="s">
        <v>168</v>
      </c>
      <c r="C85" s="175" t="s">
        <v>190</v>
      </c>
      <c r="D85" s="174">
        <v>82</v>
      </c>
      <c r="E85" s="188" t="s">
        <v>170</v>
      </c>
      <c r="F85" s="174">
        <v>82</v>
      </c>
      <c r="G85" s="189" t="s">
        <v>530</v>
      </c>
    </row>
    <row r="86" spans="1:7" ht="117.75" customHeight="1" thickBot="1">
      <c r="A86" s="191">
        <v>83</v>
      </c>
      <c r="B86" s="206" t="s">
        <v>168</v>
      </c>
      <c r="C86" s="192" t="s">
        <v>191</v>
      </c>
      <c r="D86" s="174">
        <v>83</v>
      </c>
      <c r="E86" s="188" t="s">
        <v>170</v>
      </c>
      <c r="F86" s="174">
        <v>83</v>
      </c>
      <c r="G86" s="193" t="s">
        <v>530</v>
      </c>
    </row>
    <row r="87" spans="1:7">
      <c r="A87" s="194"/>
      <c r="B87" s="195"/>
      <c r="C87" s="196" t="s">
        <v>192</v>
      </c>
      <c r="D87" s="197"/>
      <c r="E87" s="196" t="s">
        <v>193</v>
      </c>
      <c r="F87" s="197"/>
      <c r="G87" s="198"/>
    </row>
    <row r="88" spans="1:7">
      <c r="A88" s="199"/>
      <c r="B88" s="200"/>
      <c r="C88" s="200" t="s">
        <v>194</v>
      </c>
      <c r="D88" s="199"/>
      <c r="E88" s="415" t="s">
        <v>195</v>
      </c>
      <c r="F88" s="199"/>
      <c r="G88" s="201" t="s">
        <v>537</v>
      </c>
    </row>
    <row r="89" spans="1:7">
      <c r="A89" s="199"/>
      <c r="B89" s="200"/>
      <c r="C89" s="200" t="s">
        <v>196</v>
      </c>
      <c r="D89" s="199"/>
      <c r="E89" s="415"/>
      <c r="F89" s="199"/>
      <c r="G89" s="201"/>
    </row>
    <row r="90" spans="1:7">
      <c r="A90" s="199"/>
      <c r="B90" s="200"/>
      <c r="C90" s="200" t="s">
        <v>197</v>
      </c>
      <c r="D90" s="199"/>
      <c r="E90" s="415"/>
      <c r="F90" s="199"/>
      <c r="G90" s="201"/>
    </row>
    <row r="91" spans="1:7">
      <c r="A91" s="199"/>
      <c r="B91" s="200"/>
      <c r="C91" s="200" t="s">
        <v>198</v>
      </c>
      <c r="D91" s="199"/>
      <c r="E91" s="415"/>
      <c r="F91" s="199"/>
      <c r="G91" s="201"/>
    </row>
    <row r="92" spans="1:7">
      <c r="A92" s="199"/>
      <c r="B92" s="200"/>
      <c r="C92" s="200" t="s">
        <v>199</v>
      </c>
      <c r="D92" s="199"/>
      <c r="E92" s="415"/>
      <c r="F92" s="199"/>
      <c r="G92" s="201"/>
    </row>
    <row r="93" spans="1:7" ht="60" customHeight="1">
      <c r="A93" s="199"/>
      <c r="B93" s="200"/>
      <c r="C93" s="200" t="s">
        <v>200</v>
      </c>
      <c r="D93" s="199"/>
      <c r="E93" s="415" t="s">
        <v>201</v>
      </c>
      <c r="F93" s="199"/>
      <c r="G93" s="201"/>
    </row>
    <row r="94" spans="1:7">
      <c r="A94" s="199"/>
      <c r="B94" s="200"/>
      <c r="C94" s="200" t="s">
        <v>202</v>
      </c>
      <c r="D94" s="199"/>
      <c r="E94" s="415"/>
      <c r="F94" s="199"/>
      <c r="G94" s="201"/>
    </row>
    <row r="95" spans="1:7" ht="45" customHeight="1">
      <c r="A95" s="199"/>
      <c r="B95" s="200"/>
      <c r="C95" s="200" t="s">
        <v>203</v>
      </c>
      <c r="D95" s="199"/>
      <c r="E95" s="415" t="s">
        <v>204</v>
      </c>
      <c r="F95" s="199"/>
      <c r="G95" s="201"/>
    </row>
    <row r="96" spans="1:7">
      <c r="A96" s="199"/>
      <c r="B96" s="200"/>
      <c r="C96" s="200" t="s">
        <v>205</v>
      </c>
      <c r="D96" s="199"/>
      <c r="E96" s="415"/>
      <c r="F96" s="199"/>
      <c r="G96" s="201"/>
    </row>
    <row r="97" spans="1:7">
      <c r="A97" s="199"/>
      <c r="B97" s="200"/>
      <c r="C97" s="200" t="s">
        <v>206</v>
      </c>
      <c r="D97" s="199"/>
      <c r="E97" s="415"/>
      <c r="F97" s="199"/>
      <c r="G97" s="201"/>
    </row>
    <row r="98" spans="1:7">
      <c r="A98" s="199"/>
      <c r="B98" s="200"/>
      <c r="C98" s="200" t="s">
        <v>207</v>
      </c>
      <c r="D98" s="199"/>
      <c r="E98" s="415" t="s">
        <v>208</v>
      </c>
      <c r="F98" s="199"/>
      <c r="G98" s="201"/>
    </row>
    <row r="99" spans="1:7">
      <c r="A99" s="199"/>
      <c r="B99" s="200"/>
      <c r="C99" s="200" t="s">
        <v>64</v>
      </c>
      <c r="D99" s="199"/>
      <c r="E99" s="415"/>
      <c r="F99" s="199"/>
      <c r="G99" s="201"/>
    </row>
    <row r="100" spans="1:7">
      <c r="A100" s="199"/>
      <c r="B100" s="200"/>
      <c r="C100" s="200" t="s">
        <v>209</v>
      </c>
      <c r="D100" s="199"/>
      <c r="E100" s="415"/>
      <c r="F100" s="199"/>
      <c r="G100" s="201"/>
    </row>
    <row r="101" spans="1:7">
      <c r="A101" s="199"/>
      <c r="B101" s="200"/>
      <c r="C101" s="200" t="s">
        <v>66</v>
      </c>
      <c r="D101" s="199"/>
      <c r="E101" s="415"/>
      <c r="F101" s="199"/>
      <c r="G101" s="201"/>
    </row>
    <row r="102" spans="1:7">
      <c r="A102" s="199"/>
      <c r="B102" s="200"/>
      <c r="C102" s="200" t="s">
        <v>210</v>
      </c>
      <c r="D102" s="199"/>
      <c r="E102" s="415"/>
      <c r="F102" s="199"/>
      <c r="G102" s="201"/>
    </row>
    <row r="103" spans="1:7" ht="44.25" customHeight="1">
      <c r="A103" s="199"/>
      <c r="B103" s="200"/>
      <c r="C103" s="200" t="s">
        <v>211</v>
      </c>
      <c r="D103" s="199"/>
      <c r="E103" s="415" t="s">
        <v>212</v>
      </c>
      <c r="F103" s="199"/>
      <c r="G103" s="201"/>
    </row>
    <row r="104" spans="1:7">
      <c r="A104" s="199"/>
      <c r="B104" s="200"/>
      <c r="C104" s="200" t="s">
        <v>213</v>
      </c>
      <c r="D104" s="199"/>
      <c r="E104" s="415"/>
      <c r="F104" s="199"/>
      <c r="G104" s="201"/>
    </row>
    <row r="105" spans="1:7">
      <c r="A105" s="199"/>
      <c r="B105" s="200"/>
      <c r="C105" s="200" t="s">
        <v>214</v>
      </c>
      <c r="D105" s="199"/>
      <c r="E105" s="415"/>
      <c r="F105" s="199"/>
      <c r="G105" s="201"/>
    </row>
    <row r="106" spans="1:7">
      <c r="A106" s="199"/>
      <c r="B106" s="200"/>
      <c r="C106" s="200" t="s">
        <v>215</v>
      </c>
      <c r="D106" s="199"/>
      <c r="E106" s="415"/>
      <c r="F106" s="199"/>
      <c r="G106" s="201"/>
    </row>
    <row r="107" spans="1:7" ht="25.5">
      <c r="A107" s="199"/>
      <c r="B107" s="200"/>
      <c r="C107" s="200" t="s">
        <v>216</v>
      </c>
      <c r="D107" s="199"/>
      <c r="E107" s="415"/>
      <c r="F107" s="199"/>
      <c r="G107" s="201"/>
    </row>
    <row r="108" spans="1:7">
      <c r="A108" s="199"/>
      <c r="B108" s="200"/>
      <c r="C108" s="200" t="s">
        <v>155</v>
      </c>
      <c r="D108" s="199"/>
      <c r="E108" s="415"/>
      <c r="F108" s="199"/>
      <c r="G108" s="201"/>
    </row>
    <row r="109" spans="1:7" ht="60" customHeight="1">
      <c r="A109" s="199"/>
      <c r="B109" s="200"/>
      <c r="C109" s="200" t="s">
        <v>217</v>
      </c>
      <c r="D109" s="199"/>
      <c r="E109" s="415" t="s">
        <v>218</v>
      </c>
      <c r="F109" s="199"/>
      <c r="G109" s="201"/>
    </row>
    <row r="110" spans="1:7">
      <c r="A110" s="199"/>
      <c r="B110" s="200"/>
      <c r="C110" s="200" t="s">
        <v>219</v>
      </c>
      <c r="D110" s="199"/>
      <c r="E110" s="415"/>
      <c r="F110" s="199"/>
      <c r="G110" s="201"/>
    </row>
    <row r="111" spans="1:7">
      <c r="A111" s="199"/>
      <c r="B111" s="200"/>
      <c r="C111" s="200" t="s">
        <v>220</v>
      </c>
      <c r="D111" s="199"/>
      <c r="E111" s="415"/>
      <c r="F111" s="199"/>
      <c r="G111" s="201"/>
    </row>
    <row r="112" spans="1:7">
      <c r="A112" s="199"/>
      <c r="B112" s="200"/>
      <c r="C112" s="200" t="s">
        <v>221</v>
      </c>
      <c r="D112" s="199"/>
      <c r="E112" s="415"/>
      <c r="F112" s="199"/>
      <c r="G112" s="201"/>
    </row>
    <row r="113" spans="1:7">
      <c r="A113" s="199"/>
      <c r="B113" s="200"/>
      <c r="C113" s="200" t="s">
        <v>222</v>
      </c>
      <c r="D113" s="199"/>
      <c r="E113" s="415"/>
      <c r="F113" s="199"/>
      <c r="G113" s="201"/>
    </row>
    <row r="114" spans="1:7">
      <c r="A114" s="199"/>
      <c r="B114" s="200"/>
      <c r="C114" s="200" t="s">
        <v>223</v>
      </c>
      <c r="D114" s="199"/>
      <c r="E114" s="415"/>
      <c r="F114" s="199"/>
      <c r="G114" s="201"/>
    </row>
    <row r="115" spans="1:7">
      <c r="A115" s="199"/>
      <c r="B115" s="200"/>
      <c r="C115" s="200" t="s">
        <v>224</v>
      </c>
      <c r="D115" s="199"/>
      <c r="E115" s="415"/>
      <c r="F115" s="199"/>
      <c r="G115" s="201"/>
    </row>
    <row r="116" spans="1:7">
      <c r="A116" s="199"/>
      <c r="B116" s="200"/>
      <c r="C116" s="200" t="s">
        <v>225</v>
      </c>
      <c r="D116" s="199"/>
      <c r="E116" s="415"/>
      <c r="F116" s="199"/>
      <c r="G116" s="201"/>
    </row>
    <row r="117" spans="1:7">
      <c r="A117" s="199"/>
      <c r="B117" s="200"/>
      <c r="C117" s="200" t="s">
        <v>226</v>
      </c>
      <c r="D117" s="199"/>
      <c r="E117" s="415"/>
      <c r="F117" s="199"/>
      <c r="G117" s="201"/>
    </row>
    <row r="118" spans="1:7">
      <c r="A118" s="199"/>
      <c r="B118" s="200"/>
      <c r="C118" s="200" t="s">
        <v>227</v>
      </c>
      <c r="D118" s="199"/>
      <c r="E118" s="415"/>
      <c r="F118" s="199"/>
      <c r="G118" s="201"/>
    </row>
    <row r="119" spans="1:7">
      <c r="A119" s="199"/>
      <c r="B119" s="200"/>
      <c r="C119" s="200" t="s">
        <v>228</v>
      </c>
      <c r="D119" s="199"/>
      <c r="E119" s="415"/>
      <c r="F119" s="199"/>
      <c r="G119" s="201"/>
    </row>
    <row r="120" spans="1:7">
      <c r="A120" s="199"/>
      <c r="B120" s="200"/>
      <c r="C120" s="200" t="s">
        <v>229</v>
      </c>
      <c r="D120" s="199"/>
      <c r="E120" s="415"/>
      <c r="F120" s="199"/>
      <c r="G120" s="201"/>
    </row>
    <row r="121" spans="1:7">
      <c r="A121" s="199"/>
      <c r="B121" s="200"/>
      <c r="C121" s="200" t="s">
        <v>230</v>
      </c>
      <c r="D121" s="199"/>
      <c r="E121" s="415"/>
      <c r="F121" s="199"/>
      <c r="G121" s="201"/>
    </row>
    <row r="122" spans="1:7">
      <c r="A122" s="199"/>
      <c r="B122" s="200"/>
      <c r="C122" s="200" t="s">
        <v>231</v>
      </c>
      <c r="D122" s="199"/>
      <c r="E122" s="415"/>
      <c r="F122" s="199"/>
      <c r="G122" s="201"/>
    </row>
    <row r="123" spans="1:7">
      <c r="A123" s="199"/>
      <c r="B123" s="200"/>
      <c r="C123" s="200" t="s">
        <v>232</v>
      </c>
      <c r="D123" s="199"/>
      <c r="E123" s="415"/>
      <c r="F123" s="199"/>
      <c r="G123" s="201"/>
    </row>
    <row r="124" spans="1:7">
      <c r="A124" s="199"/>
      <c r="B124" s="200"/>
      <c r="C124" s="200" t="s">
        <v>233</v>
      </c>
      <c r="D124" s="199"/>
      <c r="E124" s="415"/>
      <c r="F124" s="199"/>
      <c r="G124" s="201"/>
    </row>
    <row r="125" spans="1:7">
      <c r="A125" s="199"/>
      <c r="B125" s="200"/>
      <c r="C125" s="200" t="s">
        <v>234</v>
      </c>
      <c r="D125" s="199"/>
      <c r="E125" s="415"/>
      <c r="F125" s="199"/>
      <c r="G125" s="201"/>
    </row>
    <row r="126" spans="1:7">
      <c r="A126" s="199"/>
      <c r="B126" s="200"/>
      <c r="C126" s="200" t="s">
        <v>235</v>
      </c>
      <c r="D126" s="199"/>
      <c r="E126" s="415"/>
      <c r="F126" s="199"/>
      <c r="G126" s="201"/>
    </row>
    <row r="127" spans="1:7">
      <c r="A127" s="199"/>
      <c r="B127" s="200"/>
      <c r="C127" s="200" t="s">
        <v>236</v>
      </c>
      <c r="D127" s="199"/>
      <c r="E127" s="415"/>
      <c r="F127" s="199"/>
      <c r="G127" s="201"/>
    </row>
    <row r="128" spans="1:7">
      <c r="A128" s="199"/>
      <c r="B128" s="200"/>
      <c r="C128" s="200" t="s">
        <v>237</v>
      </c>
      <c r="D128" s="199"/>
      <c r="E128" s="415"/>
      <c r="F128" s="199"/>
      <c r="G128" s="201"/>
    </row>
    <row r="129" spans="1:7">
      <c r="A129" s="199"/>
      <c r="B129" s="200"/>
      <c r="C129" s="200" t="s">
        <v>238</v>
      </c>
      <c r="D129" s="199"/>
      <c r="E129" s="415"/>
      <c r="F129" s="199"/>
      <c r="G129" s="201"/>
    </row>
    <row r="130" spans="1:7">
      <c r="A130" s="199"/>
      <c r="B130" s="200"/>
      <c r="C130" s="200" t="s">
        <v>239</v>
      </c>
      <c r="D130" s="199"/>
      <c r="E130" s="415"/>
      <c r="F130" s="199"/>
      <c r="G130" s="201"/>
    </row>
    <row r="131" spans="1:7">
      <c r="A131" s="165"/>
      <c r="B131" s="166"/>
      <c r="C131" s="166"/>
      <c r="D131" s="165"/>
      <c r="E131" s="166"/>
      <c r="F131" s="165"/>
      <c r="G131" s="166"/>
    </row>
    <row r="132" spans="1:7">
      <c r="A132" s="165"/>
      <c r="B132" s="166"/>
      <c r="C132" s="166"/>
      <c r="D132" s="165"/>
      <c r="E132" s="166"/>
      <c r="F132" s="165"/>
      <c r="G132" s="166"/>
    </row>
    <row r="133" spans="1:7">
      <c r="A133" s="165"/>
      <c r="B133" s="166"/>
      <c r="C133" s="166"/>
      <c r="D133" s="165"/>
      <c r="E133" s="166"/>
      <c r="F133" s="165"/>
      <c r="G133" s="166"/>
    </row>
    <row r="134" spans="1:7">
      <c r="A134" s="165"/>
      <c r="B134" s="166"/>
      <c r="C134" s="166"/>
      <c r="D134" s="165"/>
      <c r="E134" s="166"/>
      <c r="F134" s="165"/>
      <c r="G134" s="166"/>
    </row>
    <row r="135" spans="1:7">
      <c r="A135" s="165"/>
      <c r="B135" s="166"/>
      <c r="C135" s="166"/>
      <c r="D135" s="165"/>
      <c r="E135" s="166"/>
      <c r="F135" s="165"/>
      <c r="G135" s="166"/>
    </row>
    <row r="136" spans="1:7">
      <c r="A136" s="165"/>
      <c r="B136" s="166"/>
      <c r="C136" s="166"/>
      <c r="D136" s="165"/>
      <c r="E136" s="166"/>
      <c r="F136" s="165"/>
      <c r="G136" s="166"/>
    </row>
    <row r="137" spans="1:7">
      <c r="A137" s="165"/>
      <c r="B137" s="166"/>
      <c r="C137" s="166"/>
      <c r="D137" s="165"/>
      <c r="E137" s="166"/>
      <c r="F137" s="165"/>
      <c r="G137" s="166"/>
    </row>
    <row r="138" spans="1:7">
      <c r="A138" s="165"/>
      <c r="B138" s="166"/>
      <c r="C138" s="166"/>
      <c r="D138" s="165"/>
      <c r="E138" s="166"/>
      <c r="F138" s="165"/>
      <c r="G138" s="166"/>
    </row>
    <row r="139" spans="1:7">
      <c r="A139" s="165"/>
      <c r="B139" s="166"/>
      <c r="C139" s="166"/>
      <c r="D139" s="165"/>
      <c r="E139" s="166"/>
      <c r="F139" s="165"/>
      <c r="G139" s="166"/>
    </row>
    <row r="140" spans="1:7">
      <c r="A140" s="165"/>
      <c r="B140" s="166"/>
      <c r="C140" s="166"/>
      <c r="D140" s="165"/>
      <c r="E140" s="166"/>
      <c r="F140" s="165"/>
      <c r="G140" s="166"/>
    </row>
    <row r="141" spans="1:7">
      <c r="A141" s="165"/>
      <c r="B141" s="166"/>
      <c r="C141" s="166"/>
      <c r="D141" s="165"/>
      <c r="E141" s="166"/>
      <c r="F141" s="165"/>
      <c r="G141" s="166"/>
    </row>
    <row r="142" spans="1:7">
      <c r="A142" s="165"/>
      <c r="B142" s="166"/>
      <c r="C142" s="166"/>
      <c r="D142" s="165"/>
      <c r="E142" s="166"/>
      <c r="F142" s="165"/>
      <c r="G142" s="166"/>
    </row>
    <row r="143" spans="1:7" ht="15.75" thickBot="1">
      <c r="A143" s="165"/>
      <c r="B143" s="166"/>
      <c r="C143" s="166"/>
      <c r="D143" s="165"/>
      <c r="E143" s="166"/>
      <c r="F143" s="165"/>
      <c r="G143" s="166"/>
    </row>
    <row r="144" spans="1:7" ht="15.75" thickTop="1">
      <c r="A144" s="165"/>
      <c r="B144" s="202"/>
      <c r="C144" s="166"/>
      <c r="D144" s="165"/>
      <c r="E144" s="166"/>
      <c r="F144" s="165"/>
      <c r="G144" s="166"/>
    </row>
    <row r="145" spans="1:7">
      <c r="A145" s="165"/>
      <c r="B145" s="166"/>
      <c r="C145" s="166"/>
      <c r="D145" s="165"/>
      <c r="E145" s="166"/>
      <c r="F145" s="165"/>
      <c r="G145" s="166"/>
    </row>
  </sheetData>
  <mergeCells count="17">
    <mergeCell ref="B26:B37"/>
    <mergeCell ref="B38:B51"/>
    <mergeCell ref="B52:B54"/>
    <mergeCell ref="B55:B56"/>
    <mergeCell ref="B57:B64"/>
    <mergeCell ref="A2:G2"/>
    <mergeCell ref="B5:B11"/>
    <mergeCell ref="B12:B14"/>
    <mergeCell ref="B16:B18"/>
    <mergeCell ref="B19:B25"/>
    <mergeCell ref="G20:G21"/>
    <mergeCell ref="E109:E130"/>
    <mergeCell ref="E88:E92"/>
    <mergeCell ref="E93:E94"/>
    <mergeCell ref="E95:E97"/>
    <mergeCell ref="E98:E102"/>
    <mergeCell ref="E103:E108"/>
  </mergeCells>
  <pageMargins left="0.78740157480314965" right="0.59055118110236227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11"/>
  <sheetViews>
    <sheetView zoomScale="90" zoomScaleNormal="90" workbookViewId="0">
      <selection activeCell="E9" sqref="E9"/>
    </sheetView>
  </sheetViews>
  <sheetFormatPr baseColWidth="10" defaultRowHeight="15"/>
  <cols>
    <col min="1" max="1" width="4.28515625" customWidth="1"/>
    <col min="2" max="2" width="6.42578125" style="121" customWidth="1"/>
    <col min="3" max="3" width="7.85546875" style="121" customWidth="1"/>
    <col min="4" max="4" width="55.7109375" style="121" customWidth="1"/>
    <col min="5" max="5" width="14.85546875" style="121" customWidth="1"/>
    <col min="6" max="6" width="11.42578125" style="121"/>
  </cols>
  <sheetData>
    <row r="1" spans="1:5" ht="34.5" customHeight="1">
      <c r="A1" s="121"/>
    </row>
    <row r="2" spans="1:5" ht="24" customHeight="1">
      <c r="A2" s="121"/>
      <c r="B2" s="7" t="s">
        <v>33</v>
      </c>
    </row>
    <row r="3" spans="1:5">
      <c r="A3" s="121"/>
    </row>
    <row r="4" spans="1:5">
      <c r="A4" s="121"/>
    </row>
    <row r="5" spans="1:5" ht="15.75" thickBot="1"/>
    <row r="6" spans="1:5" ht="42.75" customHeight="1" thickBot="1">
      <c r="B6" s="438" t="s">
        <v>445</v>
      </c>
      <c r="C6" s="439"/>
      <c r="D6" s="151" t="s">
        <v>449</v>
      </c>
      <c r="E6" s="152" t="s">
        <v>450</v>
      </c>
    </row>
    <row r="7" spans="1:5" ht="46.5" customHeight="1">
      <c r="B7" s="153"/>
      <c r="C7" s="154" t="s">
        <v>446</v>
      </c>
      <c r="D7" s="155" t="s">
        <v>525</v>
      </c>
      <c r="E7" s="156" t="s">
        <v>451</v>
      </c>
    </row>
    <row r="8" spans="1:5" ht="39.75" customHeight="1">
      <c r="B8" s="157"/>
      <c r="C8" s="158" t="s">
        <v>447</v>
      </c>
      <c r="D8" s="159" t="s">
        <v>455</v>
      </c>
      <c r="E8" s="160" t="s">
        <v>452</v>
      </c>
    </row>
    <row r="9" spans="1:5" ht="27.75" customHeight="1" thickBot="1">
      <c r="B9" s="161"/>
      <c r="C9" s="162" t="s">
        <v>448</v>
      </c>
      <c r="D9" s="163" t="s">
        <v>453</v>
      </c>
      <c r="E9" s="164" t="s">
        <v>454</v>
      </c>
    </row>
    <row r="11" spans="1:5" ht="13.5" customHeight="1"/>
  </sheetData>
  <mergeCells count="1">
    <mergeCell ref="B6:C6"/>
  </mergeCells>
  <pageMargins left="0.78740157480314965" right="0.19685039370078741" top="0.43307086614173229" bottom="0.2362204724409449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zoomScale="70" zoomScaleNormal="70" workbookViewId="0">
      <selection activeCell="F8" sqref="F8"/>
    </sheetView>
  </sheetViews>
  <sheetFormatPr baseColWidth="10" defaultRowHeight="15"/>
  <cols>
    <col min="1" max="1" width="9.28515625" customWidth="1"/>
    <col min="2" max="2" width="18.140625" customWidth="1"/>
    <col min="3" max="3" width="20.85546875" customWidth="1"/>
    <col min="4" max="4" width="22.140625" customWidth="1"/>
    <col min="5" max="5" width="16.85546875" customWidth="1"/>
    <col min="6" max="6" width="14.140625" customWidth="1"/>
    <col min="7" max="7" width="11.7109375" customWidth="1"/>
    <col min="8" max="8" width="27.42578125" customWidth="1"/>
  </cols>
  <sheetData>
    <row r="1" spans="1:8" ht="33.75" customHeight="1">
      <c r="B1" s="445" t="s">
        <v>274</v>
      </c>
      <c r="C1" s="445"/>
      <c r="D1" s="445"/>
      <c r="E1" s="445"/>
      <c r="F1" s="445"/>
      <c r="G1" s="445"/>
      <c r="H1" s="445"/>
    </row>
    <row r="2" spans="1:8" ht="26.25" customHeight="1"/>
    <row r="3" spans="1:8" ht="16.5" thickBot="1">
      <c r="A3" s="10"/>
    </row>
    <row r="4" spans="1:8" ht="32.25" customHeight="1" thickBot="1">
      <c r="A4" s="11"/>
      <c r="B4" s="12" t="s">
        <v>275</v>
      </c>
      <c r="C4" s="13" t="s">
        <v>276</v>
      </c>
      <c r="D4" s="13" t="s">
        <v>277</v>
      </c>
      <c r="E4" s="13" t="s">
        <v>278</v>
      </c>
      <c r="F4" s="14" t="s">
        <v>279</v>
      </c>
      <c r="G4" s="446" t="s">
        <v>280</v>
      </c>
      <c r="H4" s="447"/>
    </row>
    <row r="5" spans="1:8" ht="16.5" thickBot="1">
      <c r="A5" s="11"/>
      <c r="B5" s="15" t="s">
        <v>281</v>
      </c>
      <c r="C5" s="16" t="s">
        <v>282</v>
      </c>
      <c r="D5" s="16" t="s">
        <v>283</v>
      </c>
      <c r="E5" s="16" t="s">
        <v>284</v>
      </c>
      <c r="F5" s="17" t="s">
        <v>285</v>
      </c>
      <c r="G5" s="448"/>
      <c r="H5" s="449"/>
    </row>
    <row r="6" spans="1:8" ht="23.25">
      <c r="A6" s="18"/>
      <c r="B6" s="19">
        <f>5*B5</f>
        <v>310</v>
      </c>
      <c r="C6" s="19">
        <f>5*C5</f>
        <v>160</v>
      </c>
      <c r="D6" s="19">
        <f>5*D5</f>
        <v>90</v>
      </c>
      <c r="E6" s="20">
        <f>5*E5</f>
        <v>60</v>
      </c>
      <c r="F6" s="20">
        <f>5*F5</f>
        <v>50</v>
      </c>
      <c r="G6" s="21">
        <v>5</v>
      </c>
      <c r="H6" s="22" t="s">
        <v>286</v>
      </c>
    </row>
    <row r="7" spans="1:8" ht="23.25">
      <c r="A7" s="18"/>
      <c r="B7" s="19">
        <f>4*B5</f>
        <v>248</v>
      </c>
      <c r="C7" s="19">
        <f>4*C5</f>
        <v>128</v>
      </c>
      <c r="D7" s="19">
        <f>4*D5</f>
        <v>72</v>
      </c>
      <c r="E7" s="23">
        <f>4*E5</f>
        <v>48</v>
      </c>
      <c r="F7" s="23">
        <f>4*F5</f>
        <v>40</v>
      </c>
      <c r="G7" s="21">
        <v>4</v>
      </c>
      <c r="H7" s="22" t="s">
        <v>287</v>
      </c>
    </row>
    <row r="8" spans="1:8" ht="23.25">
      <c r="A8" s="18"/>
      <c r="B8" s="19">
        <f>3*B5</f>
        <v>186</v>
      </c>
      <c r="C8" s="19">
        <f>3*C5</f>
        <v>96</v>
      </c>
      <c r="D8" s="20">
        <f>3*D5</f>
        <v>54</v>
      </c>
      <c r="E8" s="23">
        <f>3*E5</f>
        <v>36</v>
      </c>
      <c r="F8" s="23">
        <f>3*F5</f>
        <v>30</v>
      </c>
      <c r="G8" s="21">
        <v>3</v>
      </c>
      <c r="H8" s="22" t="s">
        <v>288</v>
      </c>
    </row>
    <row r="9" spans="1:8" ht="23.25">
      <c r="A9" s="18"/>
      <c r="B9" s="19">
        <f>2*B5</f>
        <v>124</v>
      </c>
      <c r="C9" s="19">
        <f>2*C5</f>
        <v>64</v>
      </c>
      <c r="D9" s="23">
        <f>2*D5</f>
        <v>36</v>
      </c>
      <c r="E9" s="23">
        <f>2*E5</f>
        <v>24</v>
      </c>
      <c r="F9" s="23">
        <f>2*F5</f>
        <v>20</v>
      </c>
      <c r="G9" s="21">
        <v>2</v>
      </c>
      <c r="H9" s="22" t="s">
        <v>289</v>
      </c>
    </row>
    <row r="10" spans="1:8" ht="23.25">
      <c r="A10" s="18"/>
      <c r="B10" s="19">
        <f>1*B5</f>
        <v>62</v>
      </c>
      <c r="C10" s="23">
        <f>1*C5</f>
        <v>32</v>
      </c>
      <c r="D10" s="23">
        <f>1*D5</f>
        <v>18</v>
      </c>
      <c r="E10" s="23">
        <f>1*E5</f>
        <v>12</v>
      </c>
      <c r="F10" s="23">
        <f>1*F5</f>
        <v>10</v>
      </c>
      <c r="G10" s="21">
        <v>1</v>
      </c>
      <c r="H10" s="22" t="s">
        <v>290</v>
      </c>
    </row>
    <row r="11" spans="1:8" ht="34.5" customHeight="1">
      <c r="A11" s="1"/>
      <c r="B11" s="2"/>
      <c r="C11" s="1"/>
      <c r="D11" s="1"/>
      <c r="E11" s="1"/>
      <c r="F11" s="1"/>
      <c r="G11" s="1"/>
      <c r="H11" s="1"/>
    </row>
    <row r="12" spans="1:8" ht="24" customHeight="1" thickBot="1">
      <c r="A12" s="3"/>
      <c r="B12" s="7" t="s">
        <v>33</v>
      </c>
      <c r="C12" s="4"/>
      <c r="D12" s="3"/>
      <c r="E12" s="3"/>
      <c r="F12" s="3"/>
      <c r="G12" s="3"/>
      <c r="H12" s="3"/>
    </row>
    <row r="13" spans="1:8" ht="96" customHeight="1">
      <c r="A13" s="24"/>
      <c r="B13" s="450" t="s">
        <v>291</v>
      </c>
      <c r="C13" s="451"/>
      <c r="D13" s="25" t="s">
        <v>292</v>
      </c>
      <c r="E13" s="454" t="s">
        <v>293</v>
      </c>
      <c r="F13" s="455"/>
      <c r="G13" s="455"/>
      <c r="H13" s="456"/>
    </row>
    <row r="14" spans="1:8" ht="62.25" customHeight="1">
      <c r="A14" s="26"/>
      <c r="B14" s="452"/>
      <c r="C14" s="453"/>
      <c r="D14" s="27" t="s">
        <v>294</v>
      </c>
      <c r="E14" s="457" t="s">
        <v>295</v>
      </c>
      <c r="F14" s="457"/>
      <c r="G14" s="457"/>
      <c r="H14" s="458"/>
    </row>
    <row r="15" spans="1:8" ht="44.25" customHeight="1" thickBot="1">
      <c r="A15" s="28"/>
      <c r="B15" s="440" t="s">
        <v>296</v>
      </c>
      <c r="C15" s="441"/>
      <c r="D15" s="29" t="s">
        <v>297</v>
      </c>
      <c r="E15" s="442" t="s">
        <v>298</v>
      </c>
      <c r="F15" s="443"/>
      <c r="G15" s="443"/>
      <c r="H15" s="444"/>
    </row>
    <row r="16" spans="1:8">
      <c r="A16" s="1"/>
      <c r="B16" s="1"/>
      <c r="C16" s="1"/>
    </row>
    <row r="17" spans="1:3">
      <c r="A17" s="1"/>
      <c r="B17" s="1"/>
      <c r="C17" s="1"/>
    </row>
    <row r="18" spans="1:3">
      <c r="A18" s="1"/>
    </row>
    <row r="19" spans="1:3">
      <c r="A19" s="1"/>
    </row>
    <row r="20" spans="1:3">
      <c r="A20" s="1"/>
    </row>
    <row r="23" spans="1:3" ht="45.75" customHeight="1"/>
    <row r="24" spans="1:3" ht="13.5" customHeight="1"/>
  </sheetData>
  <mergeCells count="7">
    <mergeCell ref="B15:C15"/>
    <mergeCell ref="E15:H15"/>
    <mergeCell ref="B1:H1"/>
    <mergeCell ref="G4:H5"/>
    <mergeCell ref="B13:C14"/>
    <mergeCell ref="E13:H13"/>
    <mergeCell ref="E14:H14"/>
  </mergeCells>
  <pageMargins left="0.84" right="0.19685039370078741" top="0.43307086614173229" bottom="0.2362204724409449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MC-SSM-FOR-018</vt:lpstr>
      <vt:lpstr>Tablas Probabilidad y Severidad</vt:lpstr>
      <vt:lpstr>Riesgo</vt:lpstr>
      <vt:lpstr>Lista Peligros</vt:lpstr>
      <vt:lpstr>ValoracionRiesgo</vt:lpstr>
      <vt:lpstr>ValoracionRiesgo (2)</vt:lpstr>
      <vt:lpstr>'Tablas Probabilidad y Severidad'!Área_de_impresión</vt:lpstr>
      <vt:lpstr>PELIGRO</vt:lpstr>
      <vt:lpstr>'MC-SSM-FOR-018'!PROBABILIDAD</vt:lpstr>
      <vt:lpstr>'MC-SSM-FOR-018'!SEVERIDAD</vt:lpstr>
      <vt:lpstr>'MC-SSM-FOR-018'!Títulos_a_imprimir</vt:lpstr>
    </vt:vector>
  </TitlesOfParts>
  <Company>Astrum Vita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Murrugarra</dc:creator>
  <cp:lastModifiedBy>Jorge</cp:lastModifiedBy>
  <cp:lastPrinted>2019-02-27T21:34:17Z</cp:lastPrinted>
  <dcterms:created xsi:type="dcterms:W3CDTF">2015-02-10T15:05:54Z</dcterms:created>
  <dcterms:modified xsi:type="dcterms:W3CDTF">2020-01-06T16:56:35Z</dcterms:modified>
</cp:coreProperties>
</file>